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ate1904="1" showInkAnnotation="0" autoCompressPictures="0"/>
  <mc:AlternateContent xmlns:mc="http://schemas.openxmlformats.org/markup-compatibility/2006">
    <mc:Choice Requires="x15">
      <x15ac:absPath xmlns:x15ac="http://schemas.microsoft.com/office/spreadsheetml/2010/11/ac" url="/Volumes/SCAN/James Bond 007/online game/"/>
    </mc:Choice>
  </mc:AlternateContent>
  <xr:revisionPtr revIDLastSave="0" documentId="13_ncr:1_{7CFBDAEB-6FA0-5143-8203-4FFD25AE2C63}" xr6:coauthVersionLast="46" xr6:coauthVersionMax="46" xr10:uidLastSave="{00000000-0000-0000-0000-000000000000}"/>
  <bookViews>
    <workbookView xWindow="5580" yWindow="1520" windowWidth="24640" windowHeight="19100" tabRatio="762" xr2:uid="{00000000-000D-0000-FFFF-FFFF00000000}"/>
  </bookViews>
  <sheets>
    <sheet name="Char Record" sheetId="1" r:id="rId1"/>
    <sheet name="Wounds" sheetId="10" r:id="rId2"/>
    <sheet name="Generation &amp; Fame Points" sheetId="3" r:id="rId3"/>
    <sheet name="Skills" sheetId="2" r:id="rId4"/>
    <sheet name="Rank" sheetId="4" r:id="rId5"/>
    <sheet name="Height, Weight &amp; Appearance" sheetId="5" r:id="rId6"/>
    <sheet name="Characteristics" sheetId="6" r:id="rId7"/>
    <sheet name="Weaknesses" sheetId="7" r:id="rId8"/>
    <sheet name="Professions" sheetId="8" r:id="rId9"/>
    <sheet name="Weapons" sheetId="9" r:id="rId10"/>
  </sheets>
  <externalReferences>
    <externalReference r:id="rId11"/>
  </externalReferences>
  <definedNames>
    <definedName name="Age" localSheetId="9">'[1]Char Record'!$N$8</definedName>
    <definedName name="Age">'Char Record'!$N$8</definedName>
    <definedName name="Appearance" localSheetId="9">'[1]Char Record'!$AR$5</definedName>
    <definedName name="Appearance">'Char Record'!$AR$5</definedName>
    <definedName name="AppearanceList" localSheetId="9">'[1]Height, Weight &amp; Appearance'!$A$43:$A$48</definedName>
    <definedName name="AppearanceList">'Height, Weight &amp; Appearance'!$A$100:$A$105</definedName>
    <definedName name="AppearanceTable" localSheetId="9">'[1]Height, Weight &amp; Appearance'!$A$43:$C$48</definedName>
    <definedName name="AppearanceTable">'Height, Weight &amp; Appearance'!$A$100:$C$105</definedName>
    <definedName name="CarryTable" localSheetId="9">[1]Characteristics!$A$39:$B$43</definedName>
    <definedName name="CarryTable">Characteristics!$A$40:$B$44</definedName>
    <definedName name="CharacteristicTable" localSheetId="9">[1]Characteristics!$A$2:$B$11</definedName>
    <definedName name="CharacteristicTable">Characteristics!$A$2:$B$12</definedName>
    <definedName name="CharacteristicValueList">Characteristics!$A$2:$A$12</definedName>
    <definedName name="CharacterName" localSheetId="9">'[1]Char Record'!$B$5</definedName>
    <definedName name="CharacterName">'Char Record'!$B$5</definedName>
    <definedName name="CharacterRank" localSheetId="9">'[1]Char Record'!$B$8</definedName>
    <definedName name="CharacterRank">'Char Record'!$B$8</definedName>
    <definedName name="CharismaSkillLevel" localSheetId="9">'[1]Char Record'!$R$30</definedName>
    <definedName name="CharismaSkillLevel">'Char Record'!$R$30</definedName>
    <definedName name="CurrentCover" localSheetId="9">'[1]Char Record'!$W$5</definedName>
    <definedName name="CurrentCover">'Char Record'!$W$5</definedName>
    <definedName name="DEX" localSheetId="9">'[1]Char Record'!$L$15</definedName>
    <definedName name="DEX">'Char Record'!$L$15</definedName>
    <definedName name="FamePoints" localSheetId="9">'[1]Char Record'!$R$8</definedName>
    <definedName name="FamePoints">'Char Record'!$R$8</definedName>
    <definedName name="FamePointsEarned" localSheetId="9">'[1]Generation &amp; Fame Points'!$C$27</definedName>
    <definedName name="FamePointsEarned">'Generation &amp; Fame Points'!$C$27</definedName>
    <definedName name="FemaleHeightList">'Height, Weight &amp; Appearance'!$A$56:$A$72</definedName>
    <definedName name="FemaleHeightTable" localSheetId="9">'[1]Height, Weight &amp; Appearance'!$A$24:$D$40</definedName>
    <definedName name="FemaleHeightTable">'Height, Weight &amp; Appearance'!$A$56:$E$72</definedName>
    <definedName name="FemaleWeightTable" localSheetId="9">'[1]Height, Weight &amp; Appearance'!$E$24:$H$32</definedName>
    <definedName name="FemaleWeightTable">'Height, Weight &amp; Appearance'!$A$75:$D$97</definedName>
    <definedName name="Gender" localSheetId="9">'[1]Char Record'!$S$5</definedName>
    <definedName name="Gender">'Char Record'!$S$5</definedName>
    <definedName name="GenderList" localSheetId="9">'[1]Height, Weight &amp; Appearance'!$A$2:$A$3</definedName>
    <definedName name="GenderList">'Height, Weight &amp; Appearance'!$A$2:$A$3</definedName>
    <definedName name="GenerationPointsAllowed" localSheetId="9">'[1]Generation &amp; Fame Points'!$B$1</definedName>
    <definedName name="GenerationPointsAllowed">'Generation &amp; Fame Points'!$B$1</definedName>
    <definedName name="GenerationPointsSpent" localSheetId="9">'[1]Generation &amp; Fame Points'!$B$27</definedName>
    <definedName name="GenerationPointsSpent">'Generation &amp; Fame Points'!$B$27</definedName>
    <definedName name="HandToHandCombatClass" localSheetId="9">'[1]Char Record'!$Z$24</definedName>
    <definedName name="HandToHandCombatClass">'Char Record'!$Z$24</definedName>
    <definedName name="HandToHandTable" localSheetId="9">[1]Characteristics!$A$20:$B$22</definedName>
    <definedName name="HandToHandTable">Characteristics!$A$21:$B$23</definedName>
    <definedName name="Height" localSheetId="9">'[1]Char Record'!$AZ$5</definedName>
    <definedName name="Height">'Char Record'!$AZ$5</definedName>
    <definedName name="HeightLineNum" localSheetId="9">'[1]Generation &amp; Fame Points'!$E$4</definedName>
    <definedName name="HeightLineNum">'Generation &amp; Fame Points'!$E$4</definedName>
    <definedName name="HeroPoints" localSheetId="9">'[1]Char Record'!$AF$8</definedName>
    <definedName name="HeroPoints">'Char Record'!$AF$8</definedName>
    <definedName name="INTE" localSheetId="9">'[1]Char Record'!$AJ$15</definedName>
    <definedName name="INTE">'Char Record'!$AJ$15</definedName>
    <definedName name="MaleHeightList">'Height, Weight &amp; Appearance'!$A$6:$A$22</definedName>
    <definedName name="MaleHeightTable" localSheetId="9">'[1]Height, Weight &amp; Appearance'!$A$6:$D$22</definedName>
    <definedName name="MaleHeightTable">'Height, Weight &amp; Appearance'!$A$6:$E$22</definedName>
    <definedName name="MaleWeightList">'Height, Weight &amp; Appearance'!$A$25:$A$53</definedName>
    <definedName name="MaleWeightTable" localSheetId="9">'[1]Height, Weight &amp; Appearance'!$E$6:$H$14</definedName>
    <definedName name="MaleWeightTable">'Height, Weight &amp; Appearance'!$A$25:$D$53</definedName>
    <definedName name="PER" localSheetId="9">'[1]Char Record'!$AB$15</definedName>
    <definedName name="PER">'Char Record'!$AB$15</definedName>
    <definedName name="PistolList">Weapons!$B$4:$B$11</definedName>
    <definedName name="PistolTable">Weapons!$B$4:$BH$11</definedName>
    <definedName name="_xlnm.Print_Area" localSheetId="0">'Char Record'!$B$2:$BG$67</definedName>
    <definedName name="ProfessionList" localSheetId="9">[1]Professions!$A$2:$A$9</definedName>
    <definedName name="ProfessionList">Professions!$A$2:$A$9</definedName>
    <definedName name="ProfessionYears" localSheetId="9">'[1]Char Record'!$BE$8</definedName>
    <definedName name="ProfessionYears">'Char Record'!$BD$8</definedName>
    <definedName name="ProportionalWeight">'Height, Weight &amp; Appearance'!$D$2</definedName>
    <definedName name="RankList" localSheetId="9">[1]Rank!$A$2:$A$4</definedName>
    <definedName name="RankList">Rank!$A$2:$A$4</definedName>
    <definedName name="RankTable" localSheetId="9">[1]Rank!$A$2:$D$4</definedName>
    <definedName name="RankTable">Rank!$A$2:$D$4</definedName>
    <definedName name="Running" localSheetId="9">'[1]Char Record'!$AA$21</definedName>
    <definedName name="Running">'Char Record'!$AA$21</definedName>
    <definedName name="RunningSwimmingTable" localSheetId="9">[1]Characteristics!$A$32:$B$36</definedName>
    <definedName name="RunningSwimmingTable">Characteristics!$A$33:$B$37</definedName>
    <definedName name="SkillList" localSheetId="9">[1]Skills!$A$2:$A$26</definedName>
    <definedName name="SkillList">Skills!$A$2:$A$26</definedName>
    <definedName name="SkillTable" localSheetId="9">[1]Skills!$A$3:$C$26</definedName>
    <definedName name="SkillTable">Skills!$A$3:$C$26</definedName>
    <definedName name="Speed" localSheetId="9">'[1]Char Record'!$G$21</definedName>
    <definedName name="Speed">'Char Record'!$G$21</definedName>
    <definedName name="SpeedTable" localSheetId="9">[1]Characteristics!$A$14:$B$17</definedName>
    <definedName name="SpeedTable">Characteristics!$A$15:$B$18</definedName>
    <definedName name="Stamina" localSheetId="9">'[1]Char Record'!$O$21</definedName>
    <definedName name="Stamina">'Char Record'!$O$21</definedName>
    <definedName name="StaminaTable" localSheetId="9">[1]Characteristics!$A$25:$B$29</definedName>
    <definedName name="StaminaTable">Characteristics!$A$26:$B$30</definedName>
    <definedName name="STR" localSheetId="9">'[1]Char Record'!$D$15</definedName>
    <definedName name="STR">'Char Record'!$D$15</definedName>
    <definedName name="Weakness1" localSheetId="9">'[1]Char Record'!$AH$35</definedName>
    <definedName name="Weakness1">'Char Record'!$AH$35</definedName>
    <definedName name="Weakness2" localSheetId="9">'[1]Char Record'!$AH$36</definedName>
    <definedName name="Weakness2">'Char Record'!$AH$36</definedName>
    <definedName name="Weakness3" localSheetId="9">'[1]Char Record'!$AH$37</definedName>
    <definedName name="Weakness3">'Char Record'!$AH$37</definedName>
    <definedName name="Weakness4" localSheetId="9">'[1]Char Record'!$AH$38</definedName>
    <definedName name="Weakness4">'Char Record'!$AH$38</definedName>
    <definedName name="Weakness5" localSheetId="9">'[1]Char Record'!$AH$39</definedName>
    <definedName name="Weakness5">'Char Record'!$AH$39</definedName>
    <definedName name="Weakness6" localSheetId="9">'[1]Char Record'!$AH$40</definedName>
    <definedName name="Weakness6">'Char Record'!$AH$40</definedName>
    <definedName name="WeaknessList" localSheetId="9">[1]Weaknesses!$A$2:$A$15</definedName>
    <definedName name="WeaknessList">Weaknesses!$A$2:$A$15</definedName>
    <definedName name="WeaknessTable" localSheetId="9">[1]Weaknesses!$A$2:$D$15</definedName>
    <definedName name="WeaknessTable">Weaknesses!$A$2:$D$15</definedName>
    <definedName name="WeaponTypeList">Weapons!#REF!</definedName>
    <definedName name="Weight" localSheetId="9">'[1]Char Record'!$BD$5</definedName>
    <definedName name="Weight">'Char Record'!$BD$5</definedName>
    <definedName name="WeightLineNum" localSheetId="9">'[1]Generation &amp; Fame Points'!$E$5</definedName>
    <definedName name="WeightLineNum">'Generation &amp; Fame Points'!$E$5</definedName>
    <definedName name="WIL" localSheetId="9">'[1]Char Record'!$T$15</definedName>
    <definedName name="WIL">'Char Record'!$T$15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15" i="3" l="1"/>
  <c r="E17" i="3"/>
  <c r="D2" i="5"/>
  <c r="A26" i="5"/>
  <c r="A27" i="5" s="1"/>
  <c r="A28" i="5" s="1"/>
  <c r="A29" i="5" s="1"/>
  <c r="A30" i="5" s="1"/>
  <c r="A31" i="5" s="1"/>
  <c r="A32" i="5" s="1"/>
  <c r="A33" i="5" s="1"/>
  <c r="A34" i="5" s="1"/>
  <c r="A35" i="5" s="1"/>
  <c r="A36" i="5" s="1"/>
  <c r="A37" i="5" s="1"/>
  <c r="A38" i="5" s="1"/>
  <c r="A39" i="5" s="1"/>
  <c r="D1" i="5"/>
  <c r="T52" i="1"/>
  <c r="T51" i="1"/>
  <c r="T50" i="1"/>
  <c r="T49" i="1"/>
  <c r="T48" i="1"/>
  <c r="T47" i="1"/>
  <c r="T46" i="1"/>
  <c r="T45" i="1"/>
  <c r="T44" i="1"/>
  <c r="T43" i="1"/>
  <c r="T42" i="1"/>
  <c r="T41" i="1"/>
  <c r="T40" i="1"/>
  <c r="T39" i="1"/>
  <c r="T38" i="1"/>
  <c r="T37" i="1"/>
  <c r="T36" i="1"/>
  <c r="T35" i="1"/>
  <c r="T34" i="1"/>
  <c r="T33" i="1"/>
  <c r="T32" i="1"/>
  <c r="T31" i="1"/>
  <c r="T30" i="1"/>
  <c r="T29" i="1"/>
  <c r="Q52" i="1"/>
  <c r="Q51" i="1"/>
  <c r="Q50" i="1"/>
  <c r="Q49" i="1"/>
  <c r="Q48" i="1"/>
  <c r="Q47" i="1"/>
  <c r="Q46" i="1"/>
  <c r="Q45" i="1"/>
  <c r="Q44" i="1"/>
  <c r="Q43" i="1"/>
  <c r="Q42" i="1"/>
  <c r="Q41" i="1"/>
  <c r="Q40" i="1"/>
  <c r="Q39" i="1"/>
  <c r="Q38" i="1"/>
  <c r="Q37" i="1"/>
  <c r="Q36" i="1"/>
  <c r="Q35" i="1"/>
  <c r="Q34" i="1"/>
  <c r="Q33" i="1"/>
  <c r="Q32" i="1"/>
  <c r="Q31" i="1"/>
  <c r="Q30" i="1"/>
  <c r="Q29" i="1"/>
  <c r="N8" i="1"/>
  <c r="U52" i="1"/>
  <c r="U51" i="1"/>
  <c r="U50" i="1"/>
  <c r="U49" i="1"/>
  <c r="U48" i="1"/>
  <c r="U47" i="1"/>
  <c r="U46" i="1"/>
  <c r="U45" i="1"/>
  <c r="U44" i="1"/>
  <c r="U43" i="1"/>
  <c r="U42" i="1"/>
  <c r="U41" i="1"/>
  <c r="U40" i="1"/>
  <c r="U39" i="1"/>
  <c r="U38" i="1"/>
  <c r="U37" i="1"/>
  <c r="U36" i="1"/>
  <c r="U35" i="1"/>
  <c r="U34" i="1"/>
  <c r="U33" i="1"/>
  <c r="U32" i="1"/>
  <c r="U31" i="1"/>
  <c r="U30" i="1"/>
  <c r="U29" i="1"/>
  <c r="AI21" i="1"/>
  <c r="AA21" i="1"/>
  <c r="O21" i="1"/>
  <c r="Z24" i="1"/>
  <c r="G21" i="1"/>
  <c r="C23" i="3"/>
  <c r="E12" i="3"/>
  <c r="E13" i="3" s="1"/>
  <c r="B13" i="3" s="1"/>
  <c r="C4" i="3"/>
  <c r="C6" i="3"/>
  <c r="C14" i="3"/>
  <c r="C15" i="3"/>
  <c r="C16" i="3"/>
  <c r="B4" i="3"/>
  <c r="B6" i="3"/>
  <c r="B7" i="3"/>
  <c r="B8" i="3"/>
  <c r="B9" i="3"/>
  <c r="B10" i="3"/>
  <c r="B11" i="3"/>
  <c r="B17" i="3"/>
  <c r="B18" i="3"/>
  <c r="B19" i="3"/>
  <c r="B20" i="3"/>
  <c r="B21" i="3"/>
  <c r="B22" i="3"/>
  <c r="B23" i="3"/>
  <c r="B1" i="3"/>
  <c r="E4" i="3"/>
  <c r="C26" i="2"/>
  <c r="AC52" i="1" s="1"/>
  <c r="C25" i="2"/>
  <c r="AC51" i="1" s="1"/>
  <c r="C24" i="2"/>
  <c r="AC50" i="1" s="1"/>
  <c r="C23" i="2"/>
  <c r="AC49" i="1" s="1"/>
  <c r="C22" i="2"/>
  <c r="AC48" i="1" s="1"/>
  <c r="C21" i="2"/>
  <c r="AC47" i="1" s="1"/>
  <c r="C20" i="2"/>
  <c r="AC46" i="1" s="1"/>
  <c r="C19" i="2"/>
  <c r="AC45" i="1" s="1"/>
  <c r="C18" i="2"/>
  <c r="AC44" i="1" s="1"/>
  <c r="C17" i="2"/>
  <c r="AC43" i="1" s="1"/>
  <c r="C16" i="2"/>
  <c r="AC42" i="1" s="1"/>
  <c r="C15" i="2"/>
  <c r="AC41" i="1" s="1"/>
  <c r="C14" i="2"/>
  <c r="AC40" i="1" s="1"/>
  <c r="C13" i="2"/>
  <c r="AC39" i="1" s="1"/>
  <c r="C12" i="2"/>
  <c r="AC38" i="1" s="1"/>
  <c r="C11" i="2"/>
  <c r="AC37" i="1" s="1"/>
  <c r="C10" i="2"/>
  <c r="AC36" i="1" s="1"/>
  <c r="C9" i="2"/>
  <c r="AC29" i="1" s="1"/>
  <c r="C8" i="2"/>
  <c r="AC35" i="1" s="1"/>
  <c r="C7" i="2"/>
  <c r="AC34" i="1" s="1"/>
  <c r="C6" i="2"/>
  <c r="AC33" i="1" s="1"/>
  <c r="C5" i="2"/>
  <c r="AC32" i="1" s="1"/>
  <c r="C4" i="2"/>
  <c r="AC30" i="1" s="1"/>
  <c r="C3" i="2"/>
  <c r="AC31" i="1" s="1"/>
  <c r="A40" i="5" l="1"/>
  <c r="A41" i="5" s="1"/>
  <c r="A42" i="5" s="1"/>
  <c r="A43" i="5" s="1"/>
  <c r="A44" i="5" s="1"/>
  <c r="A45" i="5" s="1"/>
  <c r="A46" i="5" s="1"/>
  <c r="A47" i="5" s="1"/>
  <c r="A48" i="5" s="1"/>
  <c r="A49" i="5" s="1"/>
  <c r="A50" i="5" s="1"/>
  <c r="A51" i="5" s="1"/>
  <c r="A52" i="5" s="1"/>
  <c r="A53" i="5" s="1"/>
  <c r="C5" i="3"/>
  <c r="C27" i="3" s="1"/>
  <c r="R8" i="1" s="1"/>
  <c r="E5" i="3"/>
  <c r="AR2" i="1" s="1"/>
  <c r="B5" i="3"/>
  <c r="B12" i="3"/>
  <c r="B27" i="3" l="1"/>
  <c r="AR3" i="1" s="1"/>
  <c r="BE1" i="1"/>
</calcChain>
</file>

<file path=xl/sharedStrings.xml><?xml version="1.0" encoding="utf-8"?>
<sst xmlns="http://schemas.openxmlformats.org/spreadsheetml/2006/main" count="513" uniqueCount="406">
  <si>
    <t>Diving</t>
  </si>
  <si>
    <t>Electronics</t>
  </si>
  <si>
    <t>Evasion</t>
  </si>
  <si>
    <t>Fire Combat</t>
  </si>
  <si>
    <t>Gambling</t>
  </si>
  <si>
    <t>Hand-to-Hand Combat</t>
  </si>
  <si>
    <t>Interrogation</t>
  </si>
  <si>
    <t>Local Customs</t>
  </si>
  <si>
    <t>Lockpicking/Safecracking</t>
  </si>
  <si>
    <t>Mountaineering</t>
  </si>
  <si>
    <t>Piloting</t>
  </si>
  <si>
    <t>Riding</t>
  </si>
  <si>
    <t>Science</t>
  </si>
  <si>
    <t>Seduction</t>
  </si>
  <si>
    <t>Sixth Sense</t>
  </si>
  <si>
    <t>PISTOLS</t>
    <phoneticPr fontId="2" type="noConversion"/>
  </si>
  <si>
    <t>S/R</t>
    <phoneticPr fontId="2" type="noConversion"/>
  </si>
  <si>
    <t>AMMO</t>
    <phoneticPr fontId="2" type="noConversion"/>
  </si>
  <si>
    <t>DC</t>
    <phoneticPr fontId="2" type="noConversion"/>
  </si>
  <si>
    <t>CLOSE</t>
    <phoneticPr fontId="2" type="noConversion"/>
  </si>
  <si>
    <t>LONG</t>
    <phoneticPr fontId="2" type="noConversion"/>
  </si>
  <si>
    <t>CON</t>
    <phoneticPr fontId="2" type="noConversion"/>
  </si>
  <si>
    <t>JAM</t>
    <phoneticPr fontId="2" type="noConversion"/>
  </si>
  <si>
    <t>DRAW</t>
    <phoneticPr fontId="2" type="noConversion"/>
  </si>
  <si>
    <t>COST</t>
    <phoneticPr fontId="2" type="noConversion"/>
  </si>
  <si>
    <t>Beretta</t>
    <phoneticPr fontId="2" type="noConversion"/>
  </si>
  <si>
    <t>E</t>
    <phoneticPr fontId="2" type="noConversion"/>
  </si>
  <si>
    <t>0-2</t>
    <phoneticPr fontId="2" type="noConversion"/>
  </si>
  <si>
    <t>8-12</t>
    <phoneticPr fontId="2" type="noConversion"/>
  </si>
  <si>
    <t>-4</t>
    <phoneticPr fontId="2" type="noConversion"/>
  </si>
  <si>
    <t>98-99</t>
    <phoneticPr fontId="2" type="noConversion"/>
  </si>
  <si>
    <t>Browning HP 1935</t>
    <phoneticPr fontId="2" type="noConversion"/>
  </si>
  <si>
    <t>G</t>
    <phoneticPr fontId="2" type="noConversion"/>
  </si>
  <si>
    <t>0-3</t>
    <phoneticPr fontId="2" type="noConversion"/>
  </si>
  <si>
    <t>13-19</t>
    <phoneticPr fontId="2" type="noConversion"/>
  </si>
  <si>
    <t>+1</t>
    <phoneticPr fontId="2" type="noConversion"/>
  </si>
  <si>
    <t>F</t>
    <phoneticPr fontId="2" type="noConversion"/>
  </si>
  <si>
    <t>0-4</t>
    <phoneticPr fontId="2" type="noConversion"/>
  </si>
  <si>
    <t>0-4</t>
    <phoneticPr fontId="2" type="noConversion"/>
  </si>
  <si>
    <t>12-20</t>
    <phoneticPr fontId="2" type="noConversion"/>
  </si>
  <si>
    <t>-1</t>
    <phoneticPr fontId="2" type="noConversion"/>
  </si>
  <si>
    <t>+1</t>
    <phoneticPr fontId="2" type="noConversion"/>
  </si>
  <si>
    <t>I</t>
    <phoneticPr fontId="2" type="noConversion"/>
  </si>
  <si>
    <t>0-10</t>
    <phoneticPr fontId="2" type="noConversion"/>
  </si>
  <si>
    <t>30-50</t>
    <phoneticPr fontId="2" type="noConversion"/>
  </si>
  <si>
    <t>+3</t>
    <phoneticPr fontId="2" type="noConversion"/>
  </si>
  <si>
    <t>Luger Parabellum</t>
    <phoneticPr fontId="2" type="noConversion"/>
  </si>
  <si>
    <t>12-18</t>
    <phoneticPr fontId="2" type="noConversion"/>
  </si>
  <si>
    <t>12-18</t>
    <phoneticPr fontId="2" type="noConversion"/>
  </si>
  <si>
    <t>Ruger Blackhawk .44</t>
    <phoneticPr fontId="2" type="noConversion"/>
  </si>
  <si>
    <t>+2</t>
    <phoneticPr fontId="2" type="noConversion"/>
  </si>
  <si>
    <t>98-99</t>
    <phoneticPr fontId="2" type="noConversion"/>
  </si>
  <si>
    <t>Smith &amp; Wesson .38</t>
    <phoneticPr fontId="2" type="noConversion"/>
  </si>
  <si>
    <t>12-20</t>
    <phoneticPr fontId="2" type="noConversion"/>
  </si>
  <si>
    <t>Walther PPK</t>
    <phoneticPr fontId="2" type="noConversion"/>
  </si>
  <si>
    <t>-2</t>
    <phoneticPr fontId="2" type="noConversion"/>
  </si>
  <si>
    <t>Weight</t>
    <phoneticPr fontId="2" type="noConversion"/>
  </si>
  <si>
    <t>Scar Chance</t>
    <phoneticPr fontId="2" type="noConversion"/>
  </si>
  <si>
    <t>Generation Pts.</t>
    <phoneticPr fontId="2" type="noConversion"/>
  </si>
  <si>
    <t>Plain</t>
    <phoneticPr fontId="2" type="noConversion"/>
  </si>
  <si>
    <t>Normal</t>
    <phoneticPr fontId="2" type="noConversion"/>
  </si>
  <si>
    <t>Good Looking</t>
    <phoneticPr fontId="2" type="noConversion"/>
  </si>
  <si>
    <t>Attractive</t>
    <phoneticPr fontId="2" type="noConversion"/>
  </si>
  <si>
    <t>Striking</t>
    <phoneticPr fontId="2" type="noConversion"/>
  </si>
  <si>
    <t>Sensational</t>
    <phoneticPr fontId="2" type="noConversion"/>
  </si>
  <si>
    <t>Appearance Description</t>
    <phoneticPr fontId="2" type="noConversion"/>
  </si>
  <si>
    <t>Fame Pts.</t>
    <phoneticPr fontId="2" type="noConversion"/>
  </si>
  <si>
    <t>5'7"</t>
    <phoneticPr fontId="2" type="noConversion"/>
  </si>
  <si>
    <t>5'11"</t>
    <phoneticPr fontId="2" type="noConversion"/>
  </si>
  <si>
    <t>6'</t>
    <phoneticPr fontId="2" type="noConversion"/>
  </si>
  <si>
    <t>6'1"</t>
    <phoneticPr fontId="2" type="noConversion"/>
  </si>
  <si>
    <t>6'2"</t>
    <phoneticPr fontId="2" type="noConversion"/>
  </si>
  <si>
    <t>6'3"</t>
    <phoneticPr fontId="2" type="noConversion"/>
  </si>
  <si>
    <t>Generation Pts.</t>
    <phoneticPr fontId="2" type="noConversion"/>
  </si>
  <si>
    <t>LW</t>
    <phoneticPr fontId="2" type="noConversion"/>
  </si>
  <si>
    <t>6'4"</t>
    <phoneticPr fontId="2" type="noConversion"/>
  </si>
  <si>
    <t>6'5"</t>
    <phoneticPr fontId="2" type="noConversion"/>
  </si>
  <si>
    <t>6'6"</t>
    <phoneticPr fontId="2" type="noConversion"/>
  </si>
  <si>
    <t>4'11"</t>
    <phoneticPr fontId="2" type="noConversion"/>
  </si>
  <si>
    <t>5'0"</t>
    <phoneticPr fontId="2" type="noConversion"/>
  </si>
  <si>
    <t>5'1"</t>
    <phoneticPr fontId="2" type="noConversion"/>
  </si>
  <si>
    <t>5'8"</t>
    <phoneticPr fontId="2" type="noConversion"/>
  </si>
  <si>
    <t>(INT+PER)/2</t>
    <phoneticPr fontId="2" type="noConversion"/>
  </si>
  <si>
    <t>Stealth</t>
    <phoneticPr fontId="2" type="noConversion"/>
  </si>
  <si>
    <t>Torture</t>
    <phoneticPr fontId="2" type="noConversion"/>
  </si>
  <si>
    <t>(INT+WIL)/2</t>
    <phoneticPr fontId="2" type="noConversion"/>
  </si>
  <si>
    <t>Skill</t>
    <phoneticPr fontId="2" type="noConversion"/>
  </si>
  <si>
    <t>Formula</t>
    <phoneticPr fontId="2" type="noConversion"/>
  </si>
  <si>
    <t>Primary Chance Without Skill</t>
    <phoneticPr fontId="2" type="noConversion"/>
  </si>
  <si>
    <t>Boating</t>
    <phoneticPr fontId="2" type="noConversion"/>
  </si>
  <si>
    <t>Height</t>
    <phoneticPr fontId="2" type="noConversion"/>
  </si>
  <si>
    <t>Appearance</t>
    <phoneticPr fontId="2" type="noConversion"/>
  </si>
  <si>
    <t>STR value</t>
    <phoneticPr fontId="2" type="noConversion"/>
  </si>
  <si>
    <t>DEX value</t>
    <phoneticPr fontId="2" type="noConversion"/>
  </si>
  <si>
    <t>WIL value</t>
    <phoneticPr fontId="2" type="noConversion"/>
  </si>
  <si>
    <t>PER value</t>
    <phoneticPr fontId="2" type="noConversion"/>
  </si>
  <si>
    <t>INT value</t>
    <phoneticPr fontId="2" type="noConversion"/>
  </si>
  <si>
    <t>Sum of Levels &gt; 1</t>
    <phoneticPr fontId="2" type="noConversion"/>
  </si>
  <si>
    <t>Female?</t>
    <phoneticPr fontId="2" type="noConversion"/>
  </si>
  <si>
    <t>TOTAL</t>
    <phoneticPr fontId="2" type="noConversion"/>
  </si>
  <si>
    <t>Generation Pts. Allowed =</t>
    <phoneticPr fontId="2" type="noConversion"/>
  </si>
  <si>
    <t>Generation Pts.</t>
    <phoneticPr fontId="2" type="noConversion"/>
  </si>
  <si>
    <t>"00"</t>
    <phoneticPr fontId="2" type="noConversion"/>
  </si>
  <si>
    <t>Agent</t>
    <phoneticPr fontId="2" type="noConversion"/>
  </si>
  <si>
    <t>Rookie</t>
    <phoneticPr fontId="2" type="noConversion"/>
  </si>
  <si>
    <t>Fame Pts.</t>
    <phoneticPr fontId="2" type="noConversion"/>
  </si>
  <si>
    <t>Rank</t>
    <phoneticPr fontId="2" type="noConversion"/>
  </si>
  <si>
    <t>Generation Pts.</t>
    <phoneticPr fontId="2" type="noConversion"/>
  </si>
  <si>
    <t>5'5"</t>
    <phoneticPr fontId="2" type="noConversion"/>
  </si>
  <si>
    <t>5'6"</t>
    <phoneticPr fontId="2" type="noConversion"/>
  </si>
  <si>
    <t>5'2"</t>
    <phoneticPr fontId="2" type="noConversion"/>
  </si>
  <si>
    <t>5'3"</t>
    <phoneticPr fontId="2" type="noConversion"/>
  </si>
  <si>
    <t>5'4"</t>
    <phoneticPr fontId="2" type="noConversion"/>
  </si>
  <si>
    <t>Male Height</t>
    <phoneticPr fontId="2" type="noConversion"/>
  </si>
  <si>
    <t>Male Weight</t>
    <phoneticPr fontId="2" type="noConversion"/>
  </si>
  <si>
    <t>5'2"</t>
    <phoneticPr fontId="2" type="noConversion"/>
  </si>
  <si>
    <t xml:space="preserve"> FORMULA</t>
  </si>
  <si>
    <t>(PER+DEX)/2</t>
    <phoneticPr fontId="2" type="noConversion"/>
  </si>
  <si>
    <t>Cryptography</t>
    <phoneticPr fontId="2" type="noConversion"/>
  </si>
  <si>
    <t>INT</t>
    <phoneticPr fontId="2" type="noConversion"/>
  </si>
  <si>
    <t>Demolitions</t>
    <phoneticPr fontId="2" type="noConversion"/>
  </si>
  <si>
    <t>Disguise</t>
    <phoneticPr fontId="2" type="noConversion"/>
  </si>
  <si>
    <t>Diving</t>
    <phoneticPr fontId="2" type="noConversion"/>
  </si>
  <si>
    <t>(STR+DEX)/2</t>
    <phoneticPr fontId="2" type="noConversion"/>
  </si>
  <si>
    <t>Electronics</t>
    <phoneticPr fontId="2" type="noConversion"/>
  </si>
  <si>
    <t>Driving</t>
    <phoneticPr fontId="2" type="noConversion"/>
  </si>
  <si>
    <t>Charisma</t>
    <phoneticPr fontId="2" type="noConversion"/>
  </si>
  <si>
    <t>WIL</t>
    <phoneticPr fontId="2" type="noConversion"/>
  </si>
  <si>
    <t>Fire Combat</t>
    <phoneticPr fontId="2" type="noConversion"/>
  </si>
  <si>
    <t>(DEX+PER)/2</t>
    <phoneticPr fontId="2" type="noConversion"/>
  </si>
  <si>
    <t>PER</t>
    <phoneticPr fontId="2" type="noConversion"/>
  </si>
  <si>
    <t xml:space="preserve"> SPECIAL EQUIPMENT</t>
    <phoneticPr fontId="2" type="noConversion"/>
  </si>
  <si>
    <t xml:space="preserve"> EXPERIENCE POINTS</t>
    <phoneticPr fontId="2" type="noConversion"/>
  </si>
  <si>
    <t>Generation Pts. Remaining:</t>
    <phoneticPr fontId="2" type="noConversion"/>
  </si>
  <si>
    <t>Rookie</t>
  </si>
  <si>
    <t>Boating</t>
  </si>
  <si>
    <t>Cryptography</t>
  </si>
  <si>
    <t>Demolitions</t>
  </si>
  <si>
    <t>Disguise</t>
  </si>
  <si>
    <t>Hand-to-Hand Combat</t>
    <phoneticPr fontId="2" type="noConversion"/>
  </si>
  <si>
    <t>CHARACTER RECORD SHEET</t>
    <phoneticPr fontId="2" type="noConversion"/>
  </si>
  <si>
    <t>Description</t>
    <phoneticPr fontId="2" type="noConversion"/>
  </si>
  <si>
    <t>Acrophobia</t>
    <phoneticPr fontId="2" type="noConversion"/>
  </si>
  <si>
    <t>Fear</t>
    <phoneticPr fontId="2" type="noConversion"/>
  </si>
  <si>
    <t>The fear of high, unprotected perches.</t>
    <phoneticPr fontId="2" type="noConversion"/>
  </si>
  <si>
    <t>Agoraphobia</t>
    <phoneticPr fontId="2" type="noConversion"/>
  </si>
  <si>
    <t>Fear</t>
    <phoneticPr fontId="2" type="noConversion"/>
  </si>
  <si>
    <t>The fear of large open spaces.</t>
    <phoneticPr fontId="2" type="noConversion"/>
  </si>
  <si>
    <t>Torture</t>
  </si>
  <si>
    <t>JAMES BOND 007 GAME</t>
    <phoneticPr fontId="2" type="noConversion"/>
  </si>
  <si>
    <r>
      <t xml:space="preserve">STR
</t>
    </r>
    <r>
      <rPr>
        <b/>
        <sz val="6"/>
        <rFont val="Helvetica Neue"/>
        <family val="2"/>
      </rPr>
      <t>STRENGTH</t>
    </r>
    <phoneticPr fontId="2" type="noConversion"/>
  </si>
  <si>
    <r>
      <t xml:space="preserve">INT
</t>
    </r>
    <r>
      <rPr>
        <b/>
        <sz val="6"/>
        <rFont val="Helvetica Neue"/>
        <family val="2"/>
      </rPr>
      <t>INTELLIGENCE</t>
    </r>
    <phoneticPr fontId="2" type="noConversion"/>
  </si>
  <si>
    <r>
      <t xml:space="preserve">DEX
</t>
    </r>
    <r>
      <rPr>
        <b/>
        <sz val="6"/>
        <rFont val="Helvetica Neue"/>
        <family val="2"/>
      </rPr>
      <t>DEXTERITY</t>
    </r>
    <phoneticPr fontId="2" type="noConversion"/>
  </si>
  <si>
    <t>INC</t>
    <phoneticPr fontId="2" type="noConversion"/>
  </si>
  <si>
    <t>HW</t>
    <phoneticPr fontId="2" type="noConversion"/>
  </si>
  <si>
    <r>
      <t xml:space="preserve">WIL
</t>
    </r>
    <r>
      <rPr>
        <b/>
        <sz val="6"/>
        <rFont val="Helvetica Neue"/>
        <family val="2"/>
      </rPr>
      <t>WILLPOWER</t>
    </r>
    <phoneticPr fontId="2" type="noConversion"/>
  </si>
  <si>
    <r>
      <t xml:space="preserve">PER
</t>
    </r>
    <r>
      <rPr>
        <b/>
        <sz val="6"/>
        <rFont val="Helvetica Neue"/>
        <family val="2"/>
      </rPr>
      <t>PERCEPTION</t>
    </r>
    <phoneticPr fontId="2" type="noConversion"/>
  </si>
  <si>
    <t>Running</t>
    <phoneticPr fontId="2" type="noConversion"/>
  </si>
  <si>
    <t>Speed</t>
    <phoneticPr fontId="2" type="noConversion"/>
  </si>
  <si>
    <t>Stamina</t>
    <phoneticPr fontId="2" type="noConversion"/>
  </si>
  <si>
    <t>Carry</t>
    <phoneticPr fontId="2" type="noConversion"/>
  </si>
  <si>
    <t>Distraction</t>
    <phoneticPr fontId="2" type="noConversion"/>
  </si>
  <si>
    <t>The character has one or more loved ones who put many demands on his time. Such relationships make the character vulnerable to extortion or threats to the loved ones' lives.</t>
    <phoneticPr fontId="2" type="noConversion"/>
  </si>
  <si>
    <t>Dependence on Drugs</t>
    <phoneticPr fontId="2" type="noConversion"/>
  </si>
  <si>
    <t>Distraction</t>
    <phoneticPr fontId="2" type="noConversion"/>
  </si>
  <si>
    <t>Reliance on drugs such as uppers, downers, or pain killers.</t>
    <phoneticPr fontId="2" type="noConversion"/>
  </si>
  <si>
    <t>Dependence on Liquor</t>
    <phoneticPr fontId="2" type="noConversion"/>
  </si>
  <si>
    <t>Distraction</t>
    <phoneticPr fontId="2" type="noConversion"/>
  </si>
  <si>
    <t>Commonly called mild alcoholism. The character is not a full-fledged alcoholic, just tending that way.</t>
    <phoneticPr fontId="2" type="noConversion"/>
  </si>
  <si>
    <t>Fear of Spiders</t>
    <phoneticPr fontId="2" type="noConversion"/>
  </si>
  <si>
    <t>Fear</t>
    <phoneticPr fontId="2" type="noConversion"/>
  </si>
  <si>
    <t>The fear of all spiders, most especially tarantulas (also called arachnephobia).</t>
    <phoneticPr fontId="2" type="noConversion"/>
  </si>
  <si>
    <t>Fear of Snakes</t>
    <phoneticPr fontId="2" type="noConversion"/>
  </si>
  <si>
    <t>Fear</t>
    <phoneticPr fontId="2" type="noConversion"/>
  </si>
  <si>
    <t>The fear of all snakes, especially poisonous ones (also known as ophiciophobia or snake-phobia).</t>
    <phoneticPr fontId="2" type="noConversion"/>
  </si>
  <si>
    <t>Gambling</t>
    <phoneticPr fontId="2" type="noConversion"/>
  </si>
  <si>
    <t>Distraction</t>
    <phoneticPr fontId="2" type="noConversion"/>
  </si>
  <si>
    <t>Num Added Skills:</t>
    <phoneticPr fontId="2" type="noConversion"/>
  </si>
  <si>
    <t>Sum of Levels &gt; 1:</t>
    <phoneticPr fontId="2" type="noConversion"/>
  </si>
  <si>
    <t>Num Scars:</t>
    <phoneticPr fontId="2" type="noConversion"/>
  </si>
  <si>
    <t>Num Weaknesses:</t>
    <phoneticPr fontId="2" type="noConversion"/>
  </si>
  <si>
    <t>Female Height</t>
    <phoneticPr fontId="2" type="noConversion"/>
  </si>
  <si>
    <t>Female Weight</t>
    <phoneticPr fontId="2" type="noConversion"/>
  </si>
  <si>
    <t>4'10"</t>
    <phoneticPr fontId="2" type="noConversion"/>
  </si>
  <si>
    <t>Fame Pts.</t>
    <phoneticPr fontId="2" type="noConversion"/>
  </si>
  <si>
    <t>Line #</t>
    <phoneticPr fontId="2" type="noConversion"/>
  </si>
  <si>
    <t>Interrogation</t>
    <phoneticPr fontId="2" type="noConversion"/>
  </si>
  <si>
    <t>Local Customs</t>
    <phoneticPr fontId="2" type="noConversion"/>
  </si>
  <si>
    <t>Lockpicking/Safecracking</t>
    <phoneticPr fontId="2" type="noConversion"/>
  </si>
  <si>
    <t>DEX</t>
    <phoneticPr fontId="2" type="noConversion"/>
  </si>
  <si>
    <t>5'9"</t>
    <phoneticPr fontId="2" type="noConversion"/>
  </si>
  <si>
    <t>5'10"</t>
    <phoneticPr fontId="2" type="noConversion"/>
  </si>
  <si>
    <t>(WIL+STR)/2</t>
    <phoneticPr fontId="2" type="noConversion"/>
  </si>
  <si>
    <t>Piloting</t>
    <phoneticPr fontId="2" type="noConversion"/>
  </si>
  <si>
    <t>Rank</t>
    <phoneticPr fontId="2" type="noConversion"/>
  </si>
  <si>
    <t>Fame Pts.</t>
    <phoneticPr fontId="2" type="noConversion"/>
  </si>
  <si>
    <t>Line #</t>
    <phoneticPr fontId="2" type="noConversion"/>
  </si>
  <si>
    <t>Seduction</t>
    <phoneticPr fontId="2" type="noConversion"/>
  </si>
  <si>
    <t>60-100 lbs.</t>
    <phoneticPr fontId="2" type="noConversion"/>
  </si>
  <si>
    <t>101-150 lbs.</t>
    <phoneticPr fontId="2" type="noConversion"/>
  </si>
  <si>
    <t>151-210 lbs.</t>
    <phoneticPr fontId="2" type="noConversion"/>
  </si>
  <si>
    <t>211-280 lbs.</t>
    <phoneticPr fontId="2" type="noConversion"/>
  </si>
  <si>
    <t>281-350 lbs.</t>
    <phoneticPr fontId="2" type="noConversion"/>
  </si>
  <si>
    <t>B</t>
    <phoneticPr fontId="2" type="noConversion"/>
  </si>
  <si>
    <t>STR</t>
    <phoneticPr fontId="2" type="noConversion"/>
  </si>
  <si>
    <t>Hand-to-hand Damage Class</t>
    <phoneticPr fontId="2" type="noConversion"/>
  </si>
  <si>
    <t>C</t>
    <phoneticPr fontId="2" type="noConversion"/>
  </si>
  <si>
    <t>WIL</t>
    <phoneticPr fontId="2" type="noConversion"/>
  </si>
  <si>
    <t>Stamina</t>
    <phoneticPr fontId="2" type="noConversion"/>
  </si>
  <si>
    <t>24 hrs.</t>
    <phoneticPr fontId="2" type="noConversion"/>
  </si>
  <si>
    <t>Characteristic Value</t>
    <phoneticPr fontId="2" type="noConversion"/>
  </si>
  <si>
    <t>Generation Pts.</t>
    <phoneticPr fontId="2" type="noConversion"/>
  </si>
  <si>
    <t>Skill Expenditure</t>
    <phoneticPr fontId="2" type="noConversion"/>
  </si>
  <si>
    <t>Line #</t>
  </si>
  <si>
    <t>Scars</t>
    <phoneticPr fontId="2" type="noConversion"/>
  </si>
  <si>
    <t>Genders:</t>
    <phoneticPr fontId="2" type="noConversion"/>
  </si>
  <si>
    <t>Male</t>
    <phoneticPr fontId="2" type="noConversion"/>
  </si>
  <si>
    <t>Female</t>
    <phoneticPr fontId="2" type="noConversion"/>
  </si>
  <si>
    <t>STR</t>
    <phoneticPr fontId="2" type="noConversion"/>
  </si>
  <si>
    <t>Pickpocket</t>
    <phoneticPr fontId="2" type="noConversion"/>
  </si>
  <si>
    <t>Professions</t>
    <phoneticPr fontId="2" type="noConversion"/>
  </si>
  <si>
    <t>Gambling</t>
    <phoneticPr fontId="2" type="noConversion"/>
  </si>
  <si>
    <t>(WIL+Charisma)/2</t>
    <phoneticPr fontId="2" type="noConversion"/>
  </si>
  <si>
    <t>Sixth Sense</t>
    <phoneticPr fontId="2" type="noConversion"/>
  </si>
  <si>
    <t>The inability to pass up the opportunity to engage in a game of chance, especially at a casino. Also "dares" tend to be hard to pass up.</t>
    <phoneticPr fontId="2" type="noConversion"/>
  </si>
  <si>
    <t>Greed</t>
    <phoneticPr fontId="2" type="noConversion"/>
  </si>
  <si>
    <t>Distraction</t>
    <phoneticPr fontId="2" type="noConversion"/>
  </si>
  <si>
    <t>The inability to resist any chance to make money, especially in large amounts. The legality of the method has nothing to do with the choice. Wealth and the display thereof become very important.</t>
    <phoneticPr fontId="2" type="noConversion"/>
  </si>
  <si>
    <t>Distraction</t>
    <phoneticPr fontId="2" type="noConversion"/>
  </si>
  <si>
    <t>Character has a mental dysfunction which causes him to feel a thrill when inflicting pain or watching pain being inflicted on others.</t>
    <phoneticPr fontId="2" type="noConversion"/>
  </si>
  <si>
    <t>Superstition</t>
    <phoneticPr fontId="2" type="noConversion"/>
  </si>
  <si>
    <t>Distraction</t>
    <phoneticPr fontId="2" type="noConversion"/>
  </si>
  <si>
    <t>The character believes in charms, ill omens and bad luck. He does not walk under ladders, cringes at the sight of a black cat, and so forth. If the character has a background in the Caribbean, he might believe in voodoo.</t>
    <phoneticPr fontId="2" type="noConversion"/>
  </si>
  <si>
    <t>Sadism</t>
    <phoneticPr fontId="2" type="noConversion"/>
  </si>
  <si>
    <t>Weakness1</t>
    <phoneticPr fontId="2" type="noConversion"/>
  </si>
  <si>
    <t>Weakness2</t>
    <phoneticPr fontId="2" type="noConversion"/>
  </si>
  <si>
    <t>Weakness3</t>
    <phoneticPr fontId="2" type="noConversion"/>
  </si>
  <si>
    <t>Weakness4</t>
    <phoneticPr fontId="2" type="noConversion"/>
  </si>
  <si>
    <t>Weakness5</t>
    <phoneticPr fontId="2" type="noConversion"/>
  </si>
  <si>
    <t>Weakness6</t>
    <phoneticPr fontId="2" type="noConversion"/>
  </si>
  <si>
    <t>Military</t>
    <phoneticPr fontId="2" type="noConversion"/>
  </si>
  <si>
    <t>Thief</t>
    <phoneticPr fontId="2" type="noConversion"/>
  </si>
  <si>
    <t>Professions</t>
    <phoneticPr fontId="2" type="noConversion"/>
  </si>
  <si>
    <t>Freelance Operative</t>
    <phoneticPr fontId="2" type="noConversion"/>
  </si>
  <si>
    <t>Journalist</t>
    <phoneticPr fontId="2" type="noConversion"/>
  </si>
  <si>
    <t>Military Intelligence</t>
    <phoneticPr fontId="2" type="noConversion"/>
  </si>
  <si>
    <t>Police</t>
    <phoneticPr fontId="2" type="noConversion"/>
  </si>
  <si>
    <t>Scientist</t>
    <phoneticPr fontId="2" type="noConversion"/>
  </si>
  <si>
    <t>Pickpocket</t>
  </si>
  <si>
    <t>Stealth</t>
  </si>
  <si>
    <t>Evasion</t>
    <phoneticPr fontId="2" type="noConversion"/>
  </si>
  <si>
    <t>(STR+DEX)/2</t>
    <phoneticPr fontId="2" type="noConversion"/>
  </si>
  <si>
    <t>A</t>
    <phoneticPr fontId="2" type="noConversion"/>
  </si>
  <si>
    <t>Weakness</t>
    <phoneticPr fontId="2" type="noConversion"/>
  </si>
  <si>
    <t>28 hrs.</t>
    <phoneticPr fontId="2" type="noConversion"/>
  </si>
  <si>
    <t>30 hrs.</t>
    <phoneticPr fontId="2" type="noConversion"/>
  </si>
  <si>
    <t>32 hrs.</t>
    <phoneticPr fontId="2" type="noConversion"/>
  </si>
  <si>
    <t>36 hrs.</t>
    <phoneticPr fontId="2" type="noConversion"/>
  </si>
  <si>
    <t>WIL</t>
    <phoneticPr fontId="2" type="noConversion"/>
  </si>
  <si>
    <t>Running/Swimming</t>
    <phoneticPr fontId="2" type="noConversion"/>
  </si>
  <si>
    <t>10 mins.</t>
    <phoneticPr fontId="2" type="noConversion"/>
  </si>
  <si>
    <t>25 mins.</t>
    <phoneticPr fontId="2" type="noConversion"/>
  </si>
  <si>
    <t>40 mins.</t>
    <phoneticPr fontId="2" type="noConversion"/>
  </si>
  <si>
    <t>45 mins.</t>
    <phoneticPr fontId="2" type="noConversion"/>
  </si>
  <si>
    <t>55 mins.</t>
    <phoneticPr fontId="2" type="noConversion"/>
  </si>
  <si>
    <t>STR</t>
    <phoneticPr fontId="2" type="noConversion"/>
  </si>
  <si>
    <t>Weight Carry Range</t>
    <phoneticPr fontId="2" type="noConversion"/>
  </si>
  <si>
    <t>Attraction to Members of the Opposite Sex</t>
    <phoneticPr fontId="2" type="noConversion"/>
  </si>
  <si>
    <t>Distraction</t>
    <phoneticPr fontId="2" type="noConversion"/>
  </si>
  <si>
    <t>If the person afflicted were not a secret agent, he would simply be considered healthy; however, agents are supposed to be immune to emotiional involvements.</t>
    <phoneticPr fontId="2" type="noConversion"/>
  </si>
  <si>
    <t>Claustrophbia</t>
    <phoneticPr fontId="2" type="noConversion"/>
  </si>
  <si>
    <t>Fear</t>
    <phoneticPr fontId="2" type="noConversion"/>
  </si>
  <si>
    <t>The fear of small, enclosed spaces.</t>
    <phoneticPr fontId="2" type="noConversion"/>
  </si>
  <si>
    <t>Close Personal Tie</t>
    <phoneticPr fontId="2" type="noConversion"/>
  </si>
  <si>
    <t>PER + DEX</t>
    <phoneticPr fontId="2" type="noConversion"/>
  </si>
  <si>
    <t xml:space="preserve"> PRIMARY
 CHANCE</t>
    <phoneticPr fontId="2" type="noConversion"/>
  </si>
  <si>
    <t xml:space="preserve"> SKILL</t>
    <phoneticPr fontId="2" type="noConversion"/>
  </si>
  <si>
    <t>(LEVEL)</t>
    <phoneticPr fontId="2" type="noConversion"/>
  </si>
  <si>
    <t>Driving</t>
    <phoneticPr fontId="2" type="noConversion"/>
  </si>
  <si>
    <t>Charisma</t>
    <phoneticPr fontId="2" type="noConversion"/>
  </si>
  <si>
    <t xml:space="preserve"> ABILITIES</t>
    <phoneticPr fontId="2" type="noConversion"/>
  </si>
  <si>
    <t xml:space="preserve"> PC</t>
    <phoneticPr fontId="2" type="noConversion"/>
  </si>
  <si>
    <t>Connoisseur</t>
    <phoneticPr fontId="2" type="noConversion"/>
  </si>
  <si>
    <t>First Aid</t>
    <phoneticPr fontId="2" type="noConversion"/>
  </si>
  <si>
    <t>Photography</t>
    <phoneticPr fontId="2" type="noConversion"/>
  </si>
  <si>
    <t xml:space="preserve"> WEAKNESSES</t>
    <phoneticPr fontId="2" type="noConversion"/>
  </si>
  <si>
    <t xml:space="preserve"> SCARS</t>
    <phoneticPr fontId="2" type="noConversion"/>
  </si>
  <si>
    <t xml:space="preserve"> Date Wounded:</t>
    <phoneticPr fontId="2" type="noConversion"/>
  </si>
  <si>
    <t>MW</t>
    <phoneticPr fontId="2" type="noConversion"/>
  </si>
  <si>
    <t xml:space="preserve"> WEAPONS</t>
    <phoneticPr fontId="2" type="noConversion"/>
  </si>
  <si>
    <t>PM</t>
    <phoneticPr fontId="2" type="noConversion"/>
  </si>
  <si>
    <t>S/R</t>
    <phoneticPr fontId="2" type="noConversion"/>
  </si>
  <si>
    <t>Ammo</t>
    <phoneticPr fontId="2" type="noConversion"/>
  </si>
  <si>
    <t>DC</t>
    <phoneticPr fontId="2" type="noConversion"/>
  </si>
  <si>
    <t>Close</t>
    <phoneticPr fontId="2" type="noConversion"/>
  </si>
  <si>
    <t>Long</t>
    <phoneticPr fontId="2" type="noConversion"/>
  </si>
  <si>
    <t>Con</t>
    <phoneticPr fontId="2" type="noConversion"/>
  </si>
  <si>
    <t>Jam</t>
    <phoneticPr fontId="2" type="noConversion"/>
  </si>
  <si>
    <t>Draw</t>
    <phoneticPr fontId="2" type="noConversion"/>
  </si>
  <si>
    <t>RL</t>
    <phoneticPr fontId="2" type="noConversion"/>
  </si>
  <si>
    <t xml:space="preserve"> FIELDS OF EXPERIENCE</t>
    <phoneticPr fontId="2" type="noConversion"/>
  </si>
  <si>
    <t xml:space="preserve"> CHARACTER NAME</t>
    <phoneticPr fontId="2" type="noConversion"/>
  </si>
  <si>
    <t xml:space="preserve"> GENDER</t>
    <phoneticPr fontId="2" type="noConversion"/>
  </si>
  <si>
    <t xml:space="preserve"> APPEARANCE</t>
    <phoneticPr fontId="2" type="noConversion"/>
  </si>
  <si>
    <t xml:space="preserve"> HEIGHT</t>
    <phoneticPr fontId="2" type="noConversion"/>
  </si>
  <si>
    <t xml:space="preserve"> WEIGHT</t>
    <phoneticPr fontId="2" type="noConversion"/>
  </si>
  <si>
    <t xml:space="preserve"> CHARACTER RANK</t>
    <phoneticPr fontId="2" type="noConversion"/>
  </si>
  <si>
    <t xml:space="preserve"> AGE</t>
    <phoneticPr fontId="2" type="noConversion"/>
  </si>
  <si>
    <t xml:space="preserve"> FAME POINTS</t>
    <phoneticPr fontId="2" type="noConversion"/>
  </si>
  <si>
    <t xml:space="preserve"> HERO POINTS</t>
    <phoneticPr fontId="2" type="noConversion"/>
  </si>
  <si>
    <t xml:space="preserve"> PREVIOUS PROFESSION</t>
    <phoneticPr fontId="2" type="noConversion"/>
  </si>
  <si>
    <t>2"x2" IMAGE</t>
    <phoneticPr fontId="2" type="noConversion"/>
  </si>
  <si>
    <t>Mountaineering</t>
    <phoneticPr fontId="2" type="noConversion"/>
  </si>
  <si>
    <t>Type</t>
    <phoneticPr fontId="2" type="noConversion"/>
  </si>
  <si>
    <t>Generation Pts.</t>
    <phoneticPr fontId="2" type="noConversion"/>
  </si>
  <si>
    <t>Riding</t>
    <phoneticPr fontId="2" type="noConversion"/>
  </si>
  <si>
    <t>(PER+WIL)/2</t>
    <phoneticPr fontId="2" type="noConversion"/>
  </si>
  <si>
    <t>Science</t>
    <phoneticPr fontId="2" type="noConversion"/>
  </si>
  <si>
    <t xml:space="preserve"> CURRENT COVER</t>
  </si>
  <si>
    <t>PLAYER NAME</t>
  </si>
  <si>
    <t>Male</t>
  </si>
  <si>
    <t>YEARS</t>
  </si>
  <si>
    <t>Combat Class</t>
  </si>
  <si>
    <t>Hand-to-Hand</t>
  </si>
  <si>
    <t>Sensational</t>
  </si>
  <si>
    <t xml:space="preserve"> WOUND STATUS</t>
  </si>
  <si>
    <t>Prop. Wt.</t>
  </si>
  <si>
    <t>'Height, Weight &amp; Appearance'!A25:A33</t>
  </si>
  <si>
    <t>'Height, Weight &amp; Appearance'!A25:A36</t>
  </si>
  <si>
    <t>'Height, Weight &amp; Appearance'!A25:A39</t>
  </si>
  <si>
    <t>'Height, Weight &amp; Appearance'!A28:A42</t>
  </si>
  <si>
    <t>'Height, Weight &amp; Appearance'!A31:A45</t>
  </si>
  <si>
    <t>'Height, Weight &amp; Appearance'!A34:A48</t>
  </si>
  <si>
    <t>'Height, Weight &amp; Appearance'!A37:A53</t>
  </si>
  <si>
    <t>'Height, Weight &amp; Appearance'!A40:A53</t>
  </si>
  <si>
    <t>'Height, Weight &amp; Appearance'!A43:A53</t>
  </si>
  <si>
    <t>Ht. List:</t>
  </si>
  <si>
    <t>'Height, Weight &amp; Appearance'!A75:A79</t>
  </si>
  <si>
    <t>'Height, Weight &amp; Appearance'!A75:A80</t>
  </si>
  <si>
    <t>'Height, Weight &amp; Appearance'!A75:A82</t>
  </si>
  <si>
    <t>'Height, Weight &amp; Appearance'!A77:A85</t>
  </si>
  <si>
    <t>'Height, Weight &amp; Appearance'!A79:A90</t>
  </si>
  <si>
    <t>'Height, Weight &amp; Appearance'!A80:A93</t>
  </si>
  <si>
    <t>'Height, Weight &amp; Appearance'!A81:A97</t>
  </si>
  <si>
    <t>'Height, Weight &amp; Appearance'!A83:A97</t>
  </si>
  <si>
    <t>'Height, Weight &amp; Appearance'!A86:A97</t>
  </si>
  <si>
    <t>RIFLES</t>
  </si>
  <si>
    <t>Type</t>
  </si>
  <si>
    <t>Wound Indicator</t>
  </si>
  <si>
    <t>not wounded</t>
  </si>
  <si>
    <t>wounded</t>
  </si>
  <si>
    <t>X</t>
  </si>
  <si>
    <t>Number 4 Rifle</t>
  </si>
  <si>
    <t>+2</t>
  </si>
  <si>
    <t>1/2</t>
  </si>
  <si>
    <t>I</t>
  </si>
  <si>
    <t>0-50</t>
  </si>
  <si>
    <t>120-200</t>
  </si>
  <si>
    <t>na</t>
  </si>
  <si>
    <t>99</t>
  </si>
  <si>
    <t>-4</t>
  </si>
  <si>
    <t>AKM</t>
  </si>
  <si>
    <t>+1</t>
  </si>
  <si>
    <t>L</t>
  </si>
  <si>
    <t>0-20</t>
  </si>
  <si>
    <t>50-90</t>
  </si>
  <si>
    <t>97-99</t>
  </si>
  <si>
    <t>-3</t>
  </si>
  <si>
    <t>AR-7</t>
  </si>
  <si>
    <t>E</t>
  </si>
  <si>
    <t>50-100</t>
  </si>
  <si>
    <t>+3</t>
  </si>
  <si>
    <t>+3*</t>
  </si>
  <si>
    <t>SUBMACHINE GUNS</t>
  </si>
  <si>
    <t>Uzi</t>
  </si>
  <si>
    <t>F</t>
  </si>
  <si>
    <t>0-10</t>
  </si>
  <si>
    <t>40-60</t>
  </si>
  <si>
    <t>+5</t>
  </si>
  <si>
    <t>96-99</t>
  </si>
  <si>
    <t>HAND-TO-HAND WEAPONS</t>
  </si>
  <si>
    <t>Knife</t>
  </si>
  <si>
    <t>Sword</t>
  </si>
  <si>
    <t>UNDERWATER WEAPONS</t>
  </si>
  <si>
    <t>Heavy Speargun</t>
  </si>
  <si>
    <t>G</t>
  </si>
  <si>
    <t>0-4</t>
  </si>
  <si>
    <t>10-18</t>
  </si>
  <si>
    <t>WEAPONS</t>
  </si>
  <si>
    <t>Heckler &amp; Koch VP-70</t>
  </si>
  <si>
    <t>Heckler &amp; Koch VP-70 with shoulder stock</t>
  </si>
  <si>
    <t>Eric</t>
  </si>
  <si>
    <t>6'2"</t>
  </si>
  <si>
    <t>Military Intelligence</t>
  </si>
  <si>
    <t>Walter Steele</t>
  </si>
  <si>
    <t>Forensics</t>
  </si>
  <si>
    <t>Military Science</t>
  </si>
  <si>
    <t>Wargaming</t>
  </si>
  <si>
    <t>Toxicology</t>
  </si>
  <si>
    <t>Microphotography</t>
  </si>
  <si>
    <t>Water Skiing</t>
  </si>
  <si>
    <t>12-20</t>
  </si>
  <si>
    <t>-1</t>
  </si>
  <si>
    <t>Sales Rep. - Universal Import and Export</t>
  </si>
  <si>
    <r>
      <rPr>
        <b/>
        <sz val="8"/>
        <rFont val="Helvetica Neue"/>
        <family val="2"/>
      </rPr>
      <t>Safecracking Device:</t>
    </r>
    <r>
      <rPr>
        <sz val="8"/>
        <rFont val="Helvetica Neue"/>
        <family val="2"/>
      </rPr>
      <t xml:space="preserve"> +2 Ease Factor modifier for Safecracking.</t>
    </r>
  </si>
  <si>
    <r>
      <rPr>
        <b/>
        <sz val="8"/>
        <rFont val="Helvetica Neue"/>
        <family val="2"/>
      </rPr>
      <t xml:space="preserve">Avram Tracer: </t>
    </r>
    <r>
      <rPr>
        <sz val="8"/>
        <rFont val="Helvetica Neue"/>
        <family val="2"/>
      </rPr>
      <t>3 hour life; 3 mile range.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</si>
</sst>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35">
    <font>
      <sz val="10"/>
      <name val="Verdana"/>
    </font>
    <font>
      <b/>
      <sz val="10"/>
      <name val="Verdana"/>
      <family val="2"/>
    </font>
    <font>
      <sz val="8"/>
      <name val="Verdana"/>
      <family val="2"/>
    </font>
    <font>
      <sz val="10"/>
      <name val="Times New Roman"/>
      <family val="1"/>
    </font>
    <font>
      <b/>
      <sz val="12"/>
      <name val="Helvetica"/>
      <family val="2"/>
    </font>
    <font>
      <b/>
      <sz val="12"/>
      <name val="Times New Roman"/>
      <family val="1"/>
    </font>
    <font>
      <b/>
      <sz val="10"/>
      <name val="Times New Roman"/>
      <family val="1"/>
    </font>
    <font>
      <sz val="12"/>
      <name val="Times New Roman"/>
      <family val="1"/>
    </font>
    <font>
      <b/>
      <sz val="6"/>
      <name val="Helvetica Neue"/>
      <family val="2"/>
    </font>
    <font>
      <b/>
      <sz val="10"/>
      <name val="Helvetica Neue"/>
      <family val="2"/>
    </font>
    <font>
      <b/>
      <sz val="12"/>
      <name val="Helvetica Neue"/>
      <family val="2"/>
    </font>
    <font>
      <b/>
      <sz val="9"/>
      <name val="Times New Roman"/>
      <family val="1"/>
    </font>
    <font>
      <b/>
      <sz val="8"/>
      <name val="Times New Roman"/>
      <family val="1"/>
    </font>
    <font>
      <sz val="10"/>
      <name val="Helvetica Neue"/>
      <family val="2"/>
    </font>
    <font>
      <sz val="6"/>
      <color indexed="10"/>
      <name val="Times New Roman"/>
      <family val="1"/>
    </font>
    <font>
      <b/>
      <sz val="6"/>
      <color indexed="10"/>
      <name val="Times New Roman"/>
      <family val="1"/>
    </font>
    <font>
      <b/>
      <sz val="8"/>
      <name val="Helvetica Neue"/>
      <family val="2"/>
    </font>
    <font>
      <sz val="6"/>
      <color indexed="10"/>
      <name val="Verdana"/>
      <family val="2"/>
    </font>
    <font>
      <sz val="9"/>
      <name val="Helvetica Neue"/>
      <family val="2"/>
    </font>
    <font>
      <sz val="9"/>
      <name val="Verdana"/>
      <family val="2"/>
    </font>
    <font>
      <b/>
      <sz val="9"/>
      <name val="Helvetica Neue"/>
      <family val="2"/>
    </font>
    <font>
      <b/>
      <sz val="9"/>
      <name val="Verdana"/>
      <family val="2"/>
    </font>
    <font>
      <sz val="7"/>
      <name val="Times New Roman"/>
      <family val="1"/>
    </font>
    <font>
      <sz val="7"/>
      <name val="Verdana"/>
      <family val="2"/>
    </font>
    <font>
      <sz val="7"/>
      <name val="Helvetica Neue"/>
      <family val="2"/>
    </font>
    <font>
      <sz val="8"/>
      <name val="Times New Roman"/>
      <family val="1"/>
    </font>
    <font>
      <sz val="8"/>
      <name val="Helvetica Neue"/>
      <family val="2"/>
    </font>
    <font>
      <sz val="8"/>
      <name val="Arial Narrow Bold"/>
    </font>
    <font>
      <sz val="10"/>
      <name val="Verdana"/>
      <family val="2"/>
    </font>
    <font>
      <b/>
      <sz val="8"/>
      <name val="Verdana"/>
      <family val="2"/>
    </font>
    <font>
      <sz val="12"/>
      <name val="Helvetica Neue"/>
      <family val="2"/>
    </font>
    <font>
      <sz val="12"/>
      <name val="Verdana"/>
      <family val="2"/>
    </font>
    <font>
      <b/>
      <sz val="12"/>
      <name val="Verdana"/>
      <family val="2"/>
    </font>
    <font>
      <b/>
      <sz val="10"/>
      <color rgb="FFFF0000"/>
      <name val="Helvetica Neue"/>
      <family val="2"/>
    </font>
    <font>
      <sz val="10"/>
      <color rgb="FFFF0000"/>
      <name val="Verdana"/>
      <family val="2"/>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thin">
        <color indexed="64"/>
      </top>
      <bottom/>
      <diagonal/>
    </border>
    <border>
      <left/>
      <right style="thin">
        <color theme="0" tint="-0.24994659260841701"/>
      </right>
      <top/>
      <bottom/>
      <diagonal/>
    </border>
    <border>
      <left style="medium">
        <color indexed="64"/>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s>
  <cellStyleXfs count="1">
    <xf numFmtId="0" fontId="0" fillId="0" borderId="0"/>
  </cellStyleXfs>
  <cellXfs count="363">
    <xf numFmtId="0" fontId="0" fillId="0" borderId="0" xfId="0"/>
    <xf numFmtId="0" fontId="3" fillId="0" borderId="0" xfId="0" applyFont="1" applyAlignment="1"/>
    <xf numFmtId="0" fontId="7" fillId="0" borderId="0" xfId="0" applyFont="1" applyAlignment="1"/>
    <xf numFmtId="0" fontId="3" fillId="0" borderId="0" xfId="0" applyFont="1" applyAlignment="1"/>
    <xf numFmtId="0" fontId="7" fillId="0" borderId="10" xfId="0" applyFont="1" applyBorder="1" applyAlignment="1"/>
    <xf numFmtId="0" fontId="18" fillId="0" borderId="0" xfId="0" applyFont="1"/>
    <xf numFmtId="0" fontId="19" fillId="0" borderId="0" xfId="0" applyFont="1"/>
    <xf numFmtId="0" fontId="18" fillId="0" borderId="0" xfId="0" quotePrefix="1" applyFont="1"/>
    <xf numFmtId="0" fontId="20" fillId="0" borderId="0" xfId="0" applyFont="1"/>
    <xf numFmtId="0" fontId="21" fillId="0" borderId="0" xfId="0" applyFont="1"/>
    <xf numFmtId="0" fontId="18" fillId="0" borderId="0" xfId="0" applyFont="1" applyAlignment="1"/>
    <xf numFmtId="0" fontId="18" fillId="0" borderId="0" xfId="0" applyFont="1" applyAlignment="1"/>
    <xf numFmtId="0" fontId="20" fillId="0" borderId="0" xfId="0" applyFont="1" applyAlignment="1"/>
    <xf numFmtId="0" fontId="18" fillId="0" borderId="0" xfId="0" quotePrefix="1" applyFont="1" applyAlignment="1"/>
    <xf numFmtId="0" fontId="18" fillId="0" borderId="0" xfId="0" applyFont="1" applyAlignment="1">
      <alignment horizontal="right"/>
    </xf>
    <xf numFmtId="0" fontId="18" fillId="0" borderId="0" xfId="0" applyFont="1" applyAlignment="1"/>
    <xf numFmtId="0" fontId="20" fillId="0" borderId="0" xfId="0" applyFont="1" applyAlignment="1">
      <alignment horizontal="right"/>
    </xf>
    <xf numFmtId="0" fontId="20" fillId="0" borderId="0" xfId="0" applyFont="1" applyAlignment="1"/>
    <xf numFmtId="0" fontId="18" fillId="0" borderId="0" xfId="0" applyFont="1" applyBorder="1" applyAlignment="1"/>
    <xf numFmtId="0" fontId="20" fillId="0" borderId="0" xfId="0" applyFont="1" applyBorder="1" applyAlignment="1">
      <alignment wrapText="1"/>
    </xf>
    <xf numFmtId="0" fontId="3" fillId="0" borderId="0" xfId="0" applyFont="1" applyBorder="1" applyAlignment="1"/>
    <xf numFmtId="0" fontId="3" fillId="0" borderId="15" xfId="0" applyFont="1" applyBorder="1" applyAlignment="1"/>
    <xf numFmtId="0" fontId="0" fillId="0" borderId="0" xfId="0" applyAlignment="1">
      <alignment horizontal="right"/>
    </xf>
    <xf numFmtId="0" fontId="18" fillId="0" borderId="0" xfId="0" quotePrefix="1" applyFont="1" applyAlignment="1">
      <alignment horizontal="right"/>
    </xf>
    <xf numFmtId="0" fontId="0" fillId="0" borderId="0" xfId="0" applyAlignment="1"/>
    <xf numFmtId="0" fontId="0" fillId="0" borderId="0" xfId="0" applyBorder="1" applyAlignment="1"/>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23" fillId="0" borderId="0" xfId="0" applyFont="1" applyBorder="1" applyAlignment="1"/>
    <xf numFmtId="0" fontId="23" fillId="0" borderId="0" xfId="0" applyFont="1" applyBorder="1" applyAlignment="1">
      <alignment horizontal="right"/>
    </xf>
    <xf numFmtId="0" fontId="15" fillId="0" borderId="0" xfId="0" applyFont="1" applyAlignment="1"/>
    <xf numFmtId="0" fontId="17" fillId="0" borderId="0" xfId="0" applyFont="1" applyBorder="1" applyAlignment="1"/>
    <xf numFmtId="0" fontId="0" fillId="0" borderId="0" xfId="0" applyBorder="1" applyAlignment="1">
      <alignment horizontal="right"/>
    </xf>
    <xf numFmtId="0" fontId="24" fillId="0" borderId="0" xfId="0" applyFont="1" applyBorder="1" applyAlignment="1"/>
    <xf numFmtId="0" fontId="22" fillId="0" borderId="0" xfId="0" applyFont="1" applyBorder="1" applyAlignment="1">
      <alignment horizontal="center" wrapText="1"/>
    </xf>
    <xf numFmtId="0" fontId="24" fillId="0" borderId="0" xfId="0" applyFont="1" applyBorder="1" applyAlignment="1">
      <alignment horizontal="center"/>
    </xf>
    <xf numFmtId="0" fontId="0" fillId="0" borderId="0" xfId="0" applyBorder="1"/>
    <xf numFmtId="0" fontId="0" fillId="0" borderId="0" xfId="0" applyBorder="1" applyAlignment="1">
      <alignment horizontal="center"/>
    </xf>
    <xf numFmtId="0" fontId="25" fillId="0" borderId="11" xfId="0" applyFont="1" applyBorder="1" applyAlignment="1"/>
    <xf numFmtId="0" fontId="25" fillId="0" borderId="12" xfId="0" applyFont="1" applyBorder="1" applyAlignment="1"/>
    <xf numFmtId="0" fontId="25" fillId="0" borderId="13" xfId="0" applyFont="1" applyBorder="1" applyAlignment="1"/>
    <xf numFmtId="0" fontId="26" fillId="0" borderId="9" xfId="0" quotePrefix="1" applyFont="1" applyBorder="1" applyAlignment="1">
      <alignment horizontal="right"/>
    </xf>
    <xf numFmtId="0" fontId="26" fillId="0" borderId="21" xfId="0" quotePrefix="1" applyFont="1" applyBorder="1" applyAlignment="1">
      <alignment horizontal="left"/>
    </xf>
    <xf numFmtId="0" fontId="3" fillId="0" borderId="10" xfId="0" applyFont="1" applyBorder="1" applyAlignment="1"/>
    <xf numFmtId="0" fontId="24" fillId="0" borderId="15" xfId="0" applyFont="1" applyBorder="1" applyAlignment="1">
      <alignment horizontal="center"/>
    </xf>
    <xf numFmtId="0" fontId="24" fillId="0" borderId="23" xfId="0" applyFont="1" applyBorder="1" applyAlignment="1">
      <alignment horizontal="center"/>
    </xf>
    <xf numFmtId="0" fontId="8" fillId="0" borderId="11" xfId="0" applyFont="1" applyBorder="1" applyAlignment="1"/>
    <xf numFmtId="0" fontId="3" fillId="0" borderId="12" xfId="0" applyFont="1" applyBorder="1" applyAlignment="1"/>
    <xf numFmtId="0" fontId="5" fillId="0" borderId="22" xfId="0" applyFont="1" applyBorder="1" applyAlignment="1"/>
    <xf numFmtId="0" fontId="3" fillId="0" borderId="13" xfId="0" applyFont="1" applyBorder="1" applyAlignment="1"/>
    <xf numFmtId="0" fontId="7" fillId="0" borderId="23" xfId="0" applyFont="1" applyBorder="1" applyAlignment="1"/>
    <xf numFmtId="0" fontId="11" fillId="0" borderId="0" xfId="0" applyFont="1" applyAlignment="1">
      <alignment horizontal="right"/>
    </xf>
    <xf numFmtId="0" fontId="19" fillId="0" borderId="0" xfId="0" applyFont="1" applyAlignment="1">
      <alignment horizontal="right"/>
    </xf>
    <xf numFmtId="0" fontId="18" fillId="0" borderId="0" xfId="0" applyFont="1" applyAlignment="1"/>
    <xf numFmtId="0" fontId="0" fillId="2" borderId="18" xfId="0" applyFill="1" applyBorder="1" applyAlignment="1"/>
    <xf numFmtId="0" fontId="0" fillId="2" borderId="7" xfId="0" applyFill="1" applyBorder="1" applyAlignment="1"/>
    <xf numFmtId="0" fontId="3" fillId="2" borderId="7" xfId="0" applyFont="1" applyFill="1" applyBorder="1" applyAlignment="1"/>
    <xf numFmtId="0" fontId="3" fillId="2" borderId="19" xfId="0" applyFont="1" applyFill="1" applyBorder="1" applyAlignment="1"/>
    <xf numFmtId="0" fontId="3" fillId="2" borderId="14" xfId="0" applyFont="1" applyFill="1" applyBorder="1" applyAlignment="1"/>
    <xf numFmtId="0" fontId="0" fillId="2" borderId="0" xfId="0" applyFill="1" applyBorder="1" applyAlignment="1"/>
    <xf numFmtId="0" fontId="4" fillId="2" borderId="0" xfId="0" applyFont="1" applyFill="1" applyBorder="1" applyAlignment="1"/>
    <xf numFmtId="0" fontId="3" fillId="2" borderId="0" xfId="0" applyFont="1" applyFill="1" applyBorder="1" applyAlignment="1"/>
    <xf numFmtId="0" fontId="3" fillId="2" borderId="15" xfId="0" applyFont="1" applyFill="1" applyBorder="1" applyAlignment="1"/>
    <xf numFmtId="0" fontId="0" fillId="2" borderId="14" xfId="0" applyFill="1" applyBorder="1" applyAlignment="1"/>
    <xf numFmtId="0" fontId="5" fillId="2" borderId="14" xfId="0" applyFont="1" applyFill="1" applyBorder="1" applyAlignment="1"/>
    <xf numFmtId="0" fontId="5" fillId="2" borderId="0" xfId="0" applyFont="1" applyFill="1" applyBorder="1" applyAlignment="1"/>
    <xf numFmtId="0" fontId="6" fillId="2" borderId="0" xfId="0" applyFont="1" applyFill="1" applyBorder="1" applyAlignment="1"/>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Border="1" applyAlignment="1">
      <alignment horizontal="center"/>
    </xf>
    <xf numFmtId="0" fontId="3" fillId="2" borderId="22" xfId="0" applyFont="1" applyFill="1" applyBorder="1" applyAlignment="1"/>
    <xf numFmtId="0" fontId="3" fillId="2" borderId="10" xfId="0" applyFont="1" applyFill="1" applyBorder="1" applyAlignment="1"/>
    <xf numFmtId="0" fontId="0" fillId="2" borderId="10" xfId="0" applyFill="1" applyBorder="1" applyAlignment="1">
      <alignment vertical="top" wrapText="1"/>
    </xf>
    <xf numFmtId="0" fontId="9" fillId="2" borderId="10" xfId="0" applyFont="1" applyFill="1" applyBorder="1" applyAlignment="1">
      <alignment horizontal="center" vertical="center"/>
    </xf>
    <xf numFmtId="0" fontId="3" fillId="2" borderId="23" xfId="0" applyFont="1" applyFill="1" applyBorder="1" applyAlignment="1"/>
    <xf numFmtId="0" fontId="26" fillId="2" borderId="9" xfId="0" quotePrefix="1" applyFont="1" applyFill="1" applyBorder="1" applyAlignment="1">
      <alignment horizontal="right"/>
    </xf>
    <xf numFmtId="0" fontId="26" fillId="2" borderId="21" xfId="0" quotePrefix="1" applyFont="1" applyFill="1" applyBorder="1" applyAlignment="1">
      <alignment horizontal="left"/>
    </xf>
    <xf numFmtId="0" fontId="26" fillId="2" borderId="26" xfId="0" quotePrefix="1" applyFont="1" applyFill="1" applyBorder="1" applyAlignment="1">
      <alignment horizontal="right"/>
    </xf>
    <xf numFmtId="0" fontId="26" fillId="2" borderId="25" xfId="0" quotePrefix="1" applyFont="1" applyFill="1" applyBorder="1" applyAlignment="1">
      <alignment horizontal="left"/>
    </xf>
    <xf numFmtId="0" fontId="24" fillId="0" borderId="14" xfId="0" applyFont="1" applyBorder="1" applyAlignment="1">
      <alignment horizontal="center"/>
    </xf>
    <xf numFmtId="0" fontId="18" fillId="0" borderId="0" xfId="0" applyFont="1" applyAlignment="1"/>
    <xf numFmtId="0" fontId="18" fillId="0" borderId="0" xfId="0" applyFont="1" applyAlignment="1"/>
    <xf numFmtId="0" fontId="16" fillId="0" borderId="0" xfId="0" applyFont="1"/>
    <xf numFmtId="0" fontId="26" fillId="0" borderId="0" xfId="0" applyFont="1"/>
    <xf numFmtId="0" fontId="18" fillId="3" borderId="0" xfId="0" applyFont="1" applyFill="1" applyAlignment="1"/>
    <xf numFmtId="0" fontId="18" fillId="3" borderId="0" xfId="0" applyFont="1" applyFill="1"/>
    <xf numFmtId="0" fontId="18" fillId="4" borderId="0" xfId="0" quotePrefix="1" applyFont="1" applyFill="1" applyAlignment="1"/>
    <xf numFmtId="0" fontId="18" fillId="4" borderId="0" xfId="0" applyFont="1" applyFill="1" applyAlignment="1"/>
    <xf numFmtId="0" fontId="10" fillId="0" borderId="0" xfId="0" applyFont="1" applyAlignment="1"/>
    <xf numFmtId="0" fontId="30" fillId="0" borderId="0" xfId="0" applyFont="1" applyAlignment="1"/>
    <xf numFmtId="0" fontId="10" fillId="0" borderId="0" xfId="0" applyFont="1" applyAlignment="1">
      <alignment horizontal="right"/>
    </xf>
    <xf numFmtId="0" fontId="31" fillId="0" borderId="0" xfId="0" applyFont="1"/>
    <xf numFmtId="0" fontId="32" fillId="0" borderId="0" xfId="0" applyFont="1" applyAlignment="1">
      <alignment horizontal="right"/>
    </xf>
    <xf numFmtId="0" fontId="30" fillId="0" borderId="0" xfId="0" applyFont="1" applyAlignment="1">
      <alignment horizontal="right"/>
    </xf>
    <xf numFmtId="0" fontId="13" fillId="0" borderId="0" xfId="0" applyFont="1"/>
    <xf numFmtId="0" fontId="9" fillId="0" borderId="0" xfId="0" applyFont="1"/>
    <xf numFmtId="0" fontId="33" fillId="0" borderId="0" xfId="0" applyFont="1" applyAlignment="1">
      <alignment horizontal="center"/>
    </xf>
    <xf numFmtId="0" fontId="26" fillId="0" borderId="0" xfId="0" applyFont="1" applyAlignment="1">
      <alignment horizontal="center"/>
    </xf>
    <xf numFmtId="0" fontId="16" fillId="0" borderId="0" xfId="0" applyFont="1" applyAlignment="1">
      <alignment horizontal="center"/>
    </xf>
    <xf numFmtId="0" fontId="26" fillId="0" borderId="31" xfId="0" applyFont="1" applyBorder="1" applyAlignment="1" applyProtection="1">
      <alignment horizontal="center"/>
      <protection locked="0"/>
    </xf>
    <xf numFmtId="0" fontId="26" fillId="0" borderId="32" xfId="0" applyFont="1" applyBorder="1" applyAlignment="1" applyProtection="1">
      <alignment horizontal="center"/>
      <protection locked="0"/>
    </xf>
    <xf numFmtId="0" fontId="26" fillId="0" borderId="43" xfId="0" quotePrefix="1" applyFont="1" applyBorder="1" applyAlignment="1" applyProtection="1">
      <alignment horizontal="center"/>
      <protection locked="0"/>
    </xf>
    <xf numFmtId="0" fontId="26" fillId="0" borderId="44" xfId="0" applyFont="1" applyBorder="1" applyAlignment="1" applyProtection="1">
      <alignment horizontal="center"/>
      <protection locked="0"/>
    </xf>
    <xf numFmtId="0" fontId="26" fillId="0" borderId="45" xfId="0" applyFont="1" applyBorder="1" applyAlignment="1" applyProtection="1">
      <alignment horizontal="center"/>
      <protection locked="0"/>
    </xf>
    <xf numFmtId="0" fontId="26" fillId="0" borderId="43" xfId="0" applyFont="1" applyBorder="1" applyAlignment="1" applyProtection="1">
      <alignment horizontal="center"/>
      <protection locked="0"/>
    </xf>
    <xf numFmtId="0" fontId="26" fillId="0" borderId="46" xfId="0" applyFont="1" applyBorder="1" applyAlignment="1" applyProtection="1">
      <alignment horizontal="center"/>
      <protection locked="0"/>
    </xf>
    <xf numFmtId="0" fontId="12" fillId="0" borderId="2" xfId="0" applyFont="1" applyBorder="1" applyAlignment="1">
      <alignment horizontal="center"/>
    </xf>
    <xf numFmtId="0" fontId="2" fillId="0" borderId="2" xfId="0" applyFont="1" applyBorder="1" applyAlignment="1">
      <alignment horizontal="center"/>
    </xf>
    <xf numFmtId="0" fontId="2" fillId="0" borderId="2" xfId="0" applyFont="1" applyBorder="1" applyAlignment="1"/>
    <xf numFmtId="0" fontId="2" fillId="0" borderId="17" xfId="0" applyFont="1" applyBorder="1" applyAlignment="1"/>
    <xf numFmtId="0" fontId="6" fillId="0" borderId="18" xfId="0" applyFont="1"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34" fillId="0" borderId="7"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30" xfId="0" applyFont="1" applyBorder="1" applyAlignment="1" applyProtection="1">
      <alignment horizontal="center" vertical="center"/>
      <protection locked="0"/>
    </xf>
    <xf numFmtId="0" fontId="6" fillId="0" borderId="6" xfId="0" applyFont="1" applyBorder="1"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vertical="center"/>
    </xf>
    <xf numFmtId="0" fontId="34" fillId="0" borderId="19"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26" fillId="0" borderId="16" xfId="0" applyFont="1" applyBorder="1" applyAlignment="1">
      <alignment horizontal="left"/>
    </xf>
    <xf numFmtId="0" fontId="0" fillId="0" borderId="2" xfId="0" applyBorder="1" applyAlignment="1">
      <alignment horizontal="left"/>
    </xf>
    <xf numFmtId="0" fontId="0" fillId="0" borderId="17" xfId="0" applyBorder="1" applyAlignment="1">
      <alignment horizontal="left"/>
    </xf>
    <xf numFmtId="0" fontId="26" fillId="0" borderId="20" xfId="0" applyFont="1" applyBorder="1" applyAlignment="1">
      <alignment horizontal="left"/>
    </xf>
    <xf numFmtId="0" fontId="0" fillId="0" borderId="9" xfId="0" applyBorder="1" applyAlignment="1">
      <alignment horizontal="left"/>
    </xf>
    <xf numFmtId="0" fontId="0" fillId="0" borderId="21" xfId="0" applyBorder="1" applyAlignment="1">
      <alignment horizontal="left"/>
    </xf>
    <xf numFmtId="0" fontId="26" fillId="0" borderId="26" xfId="0" applyFont="1"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13" fillId="0" borderId="1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26" fillId="0" borderId="26" xfId="0" applyFont="1" applyBorder="1" applyAlignment="1">
      <alignment horizontal="center"/>
    </xf>
    <xf numFmtId="0" fontId="0" fillId="0" borderId="25" xfId="0" applyBorder="1" applyAlignment="1">
      <alignment horizontal="center"/>
    </xf>
    <xf numFmtId="0" fontId="12" fillId="0" borderId="11" xfId="0" applyFont="1" applyBorder="1" applyAlignment="1"/>
    <xf numFmtId="0" fontId="2" fillId="0" borderId="12" xfId="0" applyFont="1" applyBorder="1" applyAlignment="1"/>
    <xf numFmtId="0" fontId="2" fillId="0" borderId="13" xfId="0" applyFont="1" applyBorder="1" applyAlignment="1"/>
    <xf numFmtId="0" fontId="12" fillId="0" borderId="16" xfId="0" applyFont="1" applyBorder="1" applyAlignment="1">
      <alignment horizontal="center"/>
    </xf>
    <xf numFmtId="0" fontId="0" fillId="0" borderId="2" xfId="0" applyBorder="1" applyAlignment="1">
      <alignment horizontal="center"/>
    </xf>
    <xf numFmtId="0" fontId="26" fillId="0" borderId="18" xfId="0" applyFont="1" applyBorder="1" applyAlignment="1" applyProtection="1">
      <protection locked="0"/>
    </xf>
    <xf numFmtId="0" fontId="26" fillId="0" borderId="7" xfId="0" applyFont="1" applyBorder="1" applyAlignment="1" applyProtection="1">
      <protection locked="0"/>
    </xf>
    <xf numFmtId="0" fontId="26" fillId="0" borderId="38" xfId="0" applyFont="1" applyBorder="1" applyAlignment="1" applyProtection="1">
      <protection locked="0"/>
    </xf>
    <xf numFmtId="0" fontId="26" fillId="0" borderId="14" xfId="0" applyFont="1" applyBorder="1" applyAlignment="1" applyProtection="1">
      <protection locked="0"/>
    </xf>
    <xf numFmtId="0" fontId="26" fillId="0" borderId="0" xfId="0" applyFont="1" applyAlignment="1" applyProtection="1">
      <protection locked="0"/>
    </xf>
    <xf numFmtId="0" fontId="26" fillId="0" borderId="39" xfId="0" applyFont="1" applyBorder="1" applyAlignment="1" applyProtection="1">
      <protection locked="0"/>
    </xf>
    <xf numFmtId="0" fontId="12" fillId="0" borderId="2" xfId="0" quotePrefix="1" applyFont="1" applyBorder="1" applyAlignment="1">
      <alignment horizontal="center"/>
    </xf>
    <xf numFmtId="0" fontId="26" fillId="0" borderId="40" xfId="0" applyFont="1" applyBorder="1" applyAlignment="1" applyProtection="1">
      <protection locked="0"/>
    </xf>
    <xf numFmtId="0" fontId="26" fillId="0" borderId="41" xfId="0" applyFont="1" applyBorder="1" applyAlignment="1" applyProtection="1">
      <protection locked="0"/>
    </xf>
    <xf numFmtId="0" fontId="26" fillId="0" borderId="42" xfId="0" applyFont="1" applyBorder="1" applyAlignment="1" applyProtection="1">
      <protection locked="0"/>
    </xf>
    <xf numFmtId="0" fontId="26" fillId="0" borderId="9"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6" fillId="2" borderId="9"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26" fillId="0" borderId="20" xfId="0" applyFont="1" applyBorder="1" applyAlignment="1">
      <alignment horizontal="center"/>
    </xf>
    <xf numFmtId="0" fontId="26" fillId="0" borderId="9" xfId="0" applyFont="1" applyBorder="1" applyAlignment="1">
      <alignment horizontal="center"/>
    </xf>
    <xf numFmtId="0" fontId="26" fillId="0" borderId="21" xfId="0" applyFont="1" applyBorder="1" applyAlignment="1">
      <alignment horizontal="center"/>
    </xf>
    <xf numFmtId="0" fontId="26" fillId="2" borderId="20" xfId="0" applyFont="1" applyFill="1" applyBorder="1" applyAlignment="1">
      <alignment horizontal="center"/>
    </xf>
    <xf numFmtId="0" fontId="26" fillId="2" borderId="9" xfId="0" applyFont="1" applyFill="1" applyBorder="1" applyAlignment="1">
      <alignment horizontal="center"/>
    </xf>
    <xf numFmtId="0" fontId="26" fillId="2" borderId="21" xfId="0" applyFont="1" applyFill="1" applyBorder="1" applyAlignment="1">
      <alignment horizontal="center"/>
    </xf>
    <xf numFmtId="0" fontId="26" fillId="0" borderId="20" xfId="0" quotePrefix="1" applyFont="1" applyBorder="1" applyAlignment="1"/>
    <xf numFmtId="0" fontId="26" fillId="0" borderId="9" xfId="0" applyFont="1" applyBorder="1" applyAlignment="1"/>
    <xf numFmtId="0" fontId="26" fillId="0" borderId="21" xfId="0" applyFont="1" applyBorder="1" applyAlignment="1"/>
    <xf numFmtId="0" fontId="26" fillId="2" borderId="20" xfId="0" quotePrefix="1" applyFont="1" applyFill="1" applyBorder="1" applyAlignment="1"/>
    <xf numFmtId="0" fontId="26" fillId="2" borderId="9" xfId="0" applyFont="1" applyFill="1" applyBorder="1" applyAlignment="1"/>
    <xf numFmtId="0" fontId="26" fillId="2" borderId="21" xfId="0" applyFont="1" applyFill="1" applyBorder="1" applyAlignment="1"/>
    <xf numFmtId="0" fontId="26" fillId="2" borderId="20" xfId="0" applyFont="1" applyFill="1" applyBorder="1" applyAlignment="1"/>
    <xf numFmtId="0" fontId="0" fillId="2" borderId="9" xfId="0" applyFill="1" applyBorder="1" applyAlignment="1"/>
    <xf numFmtId="0" fontId="0" fillId="2" borderId="21" xfId="0" applyFill="1" applyBorder="1" applyAlignment="1"/>
    <xf numFmtId="0" fontId="26" fillId="0" borderId="20" xfId="0" applyFont="1" applyBorder="1" applyAlignment="1"/>
    <xf numFmtId="0" fontId="0" fillId="0" borderId="9" xfId="0" applyBorder="1" applyAlignment="1"/>
    <xf numFmtId="0" fontId="0" fillId="0" borderId="21" xfId="0" applyBorder="1" applyAlignment="1"/>
    <xf numFmtId="0" fontId="12" fillId="0" borderId="11" xfId="0" applyFont="1" applyBorder="1" applyAlignment="1">
      <alignment horizont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16" xfId="0" applyFont="1" applyBorder="1" applyAlignment="1">
      <alignment horizontal="center" wrapText="1"/>
    </xf>
    <xf numFmtId="0" fontId="12" fillId="0" borderId="2" xfId="0" applyFont="1" applyBorder="1" applyAlignment="1">
      <alignment horizontal="center" wrapText="1"/>
    </xf>
    <xf numFmtId="0" fontId="12" fillId="0" borderId="17" xfId="0" applyFont="1" applyBorder="1" applyAlignment="1">
      <alignment horizontal="center" wrapText="1"/>
    </xf>
    <xf numFmtId="0" fontId="26" fillId="0" borderId="16" xfId="0" applyFont="1"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12" fillId="0" borderId="11" xfId="0" applyFont="1" applyBorder="1" applyAlignment="1">
      <alignment horizontal="center"/>
    </xf>
    <xf numFmtId="0" fontId="0" fillId="0" borderId="13" xfId="0" applyBorder="1" applyAlignment="1">
      <alignment horizontal="center"/>
    </xf>
    <xf numFmtId="0" fontId="12" fillId="0" borderId="11"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26" fillId="2" borderId="24"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26" fillId="2" borderId="26" xfId="0" applyFont="1" applyFill="1" applyBorder="1" applyAlignment="1">
      <alignment horizontal="center"/>
    </xf>
    <xf numFmtId="0" fontId="26" fillId="2" borderId="24" xfId="0" applyFont="1" applyFill="1" applyBorder="1" applyAlignment="1">
      <alignment horizontal="center"/>
    </xf>
    <xf numFmtId="0" fontId="26" fillId="2" borderId="25" xfId="0" applyFont="1" applyFill="1" applyBorder="1" applyAlignment="1">
      <alignment horizontal="center"/>
    </xf>
    <xf numFmtId="0" fontId="26" fillId="0" borderId="33" xfId="0" applyFont="1" applyBorder="1" applyAlignment="1" applyProtection="1">
      <protection locked="0"/>
    </xf>
    <xf numFmtId="0" fontId="26" fillId="0" borderId="34" xfId="0" applyFont="1" applyBorder="1" applyAlignment="1" applyProtection="1">
      <protection locked="0"/>
    </xf>
    <xf numFmtId="0" fontId="26" fillId="2" borderId="26" xfId="0" quotePrefix="1" applyFont="1" applyFill="1" applyBorder="1" applyAlignment="1"/>
    <xf numFmtId="0" fontId="26" fillId="2" borderId="24" xfId="0" applyFont="1" applyFill="1" applyBorder="1" applyAlignment="1"/>
    <xf numFmtId="0" fontId="26" fillId="2" borderId="25" xfId="0" applyFont="1" applyFill="1" applyBorder="1" applyAlignment="1"/>
    <xf numFmtId="0" fontId="25" fillId="0" borderId="14" xfId="0" applyFont="1" applyBorder="1" applyAlignment="1"/>
    <xf numFmtId="0" fontId="2" fillId="0" borderId="0" xfId="0" applyFont="1" applyBorder="1" applyAlignment="1"/>
    <xf numFmtId="0" fontId="2" fillId="0" borderId="15" xfId="0" applyFont="1" applyBorder="1" applyAlignment="1"/>
    <xf numFmtId="0" fontId="10" fillId="2" borderId="0" xfId="0" applyFont="1" applyFill="1" applyBorder="1" applyAlignment="1" applyProtection="1">
      <alignment horizontal="center" vertical="top" wrapText="1"/>
      <protection locked="0"/>
    </xf>
    <xf numFmtId="0" fontId="13" fillId="0" borderId="14"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2" xfId="0" applyBorder="1" applyAlignment="1" applyProtection="1">
      <alignment vertical="center"/>
      <protection locked="0"/>
    </xf>
    <xf numFmtId="0" fontId="0" fillId="0" borderId="17" xfId="0" applyBorder="1" applyAlignment="1" applyProtection="1">
      <alignment vertical="center"/>
      <protection locked="0"/>
    </xf>
    <xf numFmtId="0" fontId="12" fillId="0" borderId="14" xfId="0" applyFont="1" applyBorder="1"/>
    <xf numFmtId="0" fontId="12" fillId="0" borderId="0" xfId="0" applyFont="1" applyBorder="1"/>
    <xf numFmtId="0" fontId="12" fillId="0" borderId="15" xfId="0" applyFont="1" applyBorder="1"/>
    <xf numFmtId="0" fontId="0" fillId="0" borderId="9" xfId="0" applyBorder="1"/>
    <xf numFmtId="0" fontId="0" fillId="0" borderId="21" xfId="0" applyBorder="1"/>
    <xf numFmtId="0" fontId="12" fillId="0" borderId="0" xfId="0" applyFont="1" applyBorder="1" applyAlignment="1">
      <alignment horizontal="center"/>
    </xf>
    <xf numFmtId="0" fontId="12" fillId="0" borderId="15" xfId="0" applyFont="1" applyBorder="1" applyAlignment="1">
      <alignment horizontal="center"/>
    </xf>
    <xf numFmtId="0" fontId="25" fillId="0" borderId="12" xfId="0" applyFont="1" applyBorder="1" applyAlignment="1"/>
    <xf numFmtId="0" fontId="3" fillId="0" borderId="12" xfId="0" applyFont="1" applyBorder="1" applyAlignment="1"/>
    <xf numFmtId="0" fontId="3" fillId="0" borderId="13" xfId="0" applyFont="1" applyBorder="1" applyAlignment="1"/>
    <xf numFmtId="0" fontId="25" fillId="0" borderId="11" xfId="0" applyFont="1" applyBorder="1" applyAlignment="1"/>
    <xf numFmtId="0" fontId="0" fillId="0" borderId="13" xfId="0" applyBorder="1" applyAlignment="1"/>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2" fillId="2" borderId="6" xfId="0" applyFont="1" applyFill="1" applyBorder="1" applyAlignment="1">
      <alignment vertical="center" wrapText="1"/>
    </xf>
    <xf numFmtId="0" fontId="2" fillId="2" borderId="7" xfId="0" applyFont="1" applyFill="1" applyBorder="1" applyAlignment="1">
      <alignment vertical="center" wrapText="1"/>
    </xf>
    <xf numFmtId="0" fontId="9"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1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9" xfId="0" applyFont="1" applyBorder="1" applyAlignment="1"/>
    <xf numFmtId="0" fontId="2" fillId="0" borderId="21" xfId="0" applyFont="1" applyBorder="1" applyAlignment="1"/>
    <xf numFmtId="0" fontId="13" fillId="0" borderId="14" xfId="0" quotePrefix="1"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25" fillId="0" borderId="18" xfId="0" applyFont="1" applyBorder="1" applyAlignment="1"/>
    <xf numFmtId="0" fontId="2" fillId="0" borderId="7" xfId="0" applyFont="1" applyBorder="1" applyAlignment="1"/>
    <xf numFmtId="0" fontId="2" fillId="0" borderId="19" xfId="0" applyFont="1" applyBorder="1" applyAlignment="1"/>
    <xf numFmtId="0" fontId="25" fillId="0" borderId="7" xfId="0" applyFont="1" applyBorder="1" applyAlignment="1"/>
    <xf numFmtId="0" fontId="25" fillId="0" borderId="19" xfId="0" applyFont="1" applyBorder="1" applyAlignment="1"/>
    <xf numFmtId="0" fontId="13" fillId="0" borderId="16"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5" xfId="0" applyFont="1" applyBorder="1" applyAlignment="1" applyProtection="1">
      <alignment horizontal="center" vertical="center"/>
    </xf>
    <xf numFmtId="0" fontId="3" fillId="0" borderId="18"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8" fillId="0" borderId="0" xfId="0" applyFont="1" applyAlignment="1"/>
    <xf numFmtId="0" fontId="19" fillId="0" borderId="0" xfId="0" applyFont="1" applyAlignment="1"/>
    <xf numFmtId="0" fontId="26" fillId="0" borderId="14" xfId="0" applyFont="1" applyBorder="1" applyAlignment="1"/>
    <xf numFmtId="0" fontId="26" fillId="0" borderId="0" xfId="0" applyFont="1" applyBorder="1" applyAlignment="1"/>
    <xf numFmtId="0" fontId="26" fillId="0" borderId="22" xfId="0" applyFont="1" applyBorder="1" applyAlignment="1"/>
    <xf numFmtId="0" fontId="26" fillId="0" borderId="10" xfId="0" applyFont="1" applyBorder="1" applyAlignment="1"/>
    <xf numFmtId="0" fontId="2" fillId="0" borderId="10" xfId="0" applyFont="1" applyBorder="1" applyAlignment="1"/>
    <xf numFmtId="0" fontId="2" fillId="0" borderId="23" xfId="0" applyFont="1" applyBorder="1" applyAlignment="1"/>
    <xf numFmtId="0" fontId="12" fillId="0" borderId="27" xfId="0" applyFont="1" applyBorder="1" applyAlignment="1"/>
    <xf numFmtId="0" fontId="2" fillId="0" borderId="28" xfId="0" applyFont="1" applyBorder="1" applyAlignment="1"/>
    <xf numFmtId="0" fontId="12" fillId="0" borderId="12" xfId="0" applyFont="1" applyBorder="1" applyAlignment="1"/>
    <xf numFmtId="0" fontId="0" fillId="0" borderId="12" xfId="0" applyBorder="1" applyAlignment="1"/>
    <xf numFmtId="164" fontId="0" fillId="0" borderId="12" xfId="0" applyNumberFormat="1" applyBorder="1" applyAlignment="1"/>
    <xf numFmtId="164" fontId="0" fillId="0" borderId="13" xfId="0" applyNumberFormat="1" applyBorder="1" applyAlignment="1"/>
    <xf numFmtId="0" fontId="26" fillId="0" borderId="0" xfId="0" applyFont="1" applyBorder="1" applyAlignment="1" applyProtection="1">
      <protection locked="0"/>
    </xf>
    <xf numFmtId="0" fontId="26" fillId="0" borderId="15" xfId="0" applyFont="1" applyBorder="1" applyAlignment="1" applyProtection="1">
      <protection locked="0"/>
    </xf>
    <xf numFmtId="0" fontId="26" fillId="0" borderId="35" xfId="0" applyFont="1" applyBorder="1" applyAlignment="1" applyProtection="1">
      <protection locked="0"/>
    </xf>
    <xf numFmtId="0" fontId="26" fillId="0" borderId="36" xfId="0" applyFont="1" applyBorder="1" applyAlignment="1" applyProtection="1">
      <protection locked="0"/>
    </xf>
    <xf numFmtId="0" fontId="26" fillId="0" borderId="37" xfId="0" applyFont="1" applyBorder="1" applyAlignment="1" applyProtection="1">
      <protection locked="0"/>
    </xf>
    <xf numFmtId="0" fontId="26" fillId="2" borderId="26" xfId="0" applyFont="1" applyFill="1" applyBorder="1" applyAlignment="1"/>
    <xf numFmtId="0" fontId="0" fillId="2" borderId="24" xfId="0" applyFill="1" applyBorder="1" applyAlignment="1"/>
    <xf numFmtId="0" fontId="0" fillId="2" borderId="25" xfId="0" applyFill="1" applyBorder="1" applyAlignment="1"/>
    <xf numFmtId="0" fontId="13" fillId="0" borderId="22" xfId="0" applyFont="1" applyBorder="1" applyAlignment="1" applyProtection="1">
      <protection locked="0"/>
    </xf>
    <xf numFmtId="0" fontId="13" fillId="0" borderId="10" xfId="0" applyFont="1" applyBorder="1" applyAlignment="1" applyProtection="1">
      <protection locked="0"/>
    </xf>
    <xf numFmtId="0" fontId="13" fillId="0" borderId="23" xfId="0" applyFont="1" applyBorder="1" applyAlignment="1" applyProtection="1">
      <protection locked="0"/>
    </xf>
    <xf numFmtId="0" fontId="0" fillId="0" borderId="0" xfId="0" applyAlignment="1" applyProtection="1">
      <alignment vertical="center"/>
      <protection locked="0"/>
    </xf>
    <xf numFmtId="0" fontId="29" fillId="0" borderId="12" xfId="0" applyFont="1" applyBorder="1" applyAlignment="1"/>
    <xf numFmtId="0" fontId="29" fillId="0" borderId="13" xfId="0" applyFont="1" applyBorder="1" applyAlignment="1"/>
    <xf numFmtId="0" fontId="27" fillId="2" borderId="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15" fillId="0" borderId="12" xfId="0" applyFont="1" applyBorder="1" applyAlignment="1"/>
    <xf numFmtId="0" fontId="15" fillId="0" borderId="13" xfId="0" applyFont="1" applyBorder="1" applyAlignment="1"/>
    <xf numFmtId="0" fontId="14" fillId="0" borderId="10" xfId="0" applyFont="1" applyBorder="1" applyAlignment="1"/>
    <xf numFmtId="0" fontId="17" fillId="0" borderId="10" xfId="0" applyFont="1" applyBorder="1" applyAlignment="1"/>
    <xf numFmtId="0" fontId="17" fillId="0" borderId="23" xfId="0" applyFont="1" applyBorder="1" applyAlignment="1"/>
    <xf numFmtId="0" fontId="28" fillId="0" borderId="0"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5" fillId="0" borderId="12" xfId="0" applyFont="1" applyBorder="1" applyAlignment="1">
      <alignment horizontal="center"/>
    </xf>
    <xf numFmtId="0" fontId="0" fillId="0" borderId="12" xfId="0" applyBorder="1" applyAlignment="1">
      <alignment horizontal="center"/>
    </xf>
    <xf numFmtId="0" fontId="25" fillId="0" borderId="0" xfId="0" applyFont="1" applyBorder="1" applyAlignment="1"/>
    <xf numFmtId="0" fontId="25" fillId="0" borderId="15" xfId="0" applyFont="1" applyBorder="1" applyAlignment="1"/>
    <xf numFmtId="0" fontId="3" fillId="2" borderId="0" xfId="0" applyFont="1" applyFill="1" applyBorder="1" applyAlignment="1">
      <alignment horizontal="center" vertical="center" wrapText="1"/>
    </xf>
    <xf numFmtId="0" fontId="26" fillId="0" borderId="22" xfId="0" applyFont="1" applyBorder="1" applyAlignment="1" applyProtection="1">
      <protection locked="0"/>
    </xf>
    <xf numFmtId="0" fontId="26" fillId="0" borderId="10" xfId="0" applyFont="1" applyBorder="1" applyAlignment="1" applyProtection="1">
      <protection locked="0"/>
    </xf>
    <xf numFmtId="0" fontId="12" fillId="0" borderId="16" xfId="0" applyFont="1" applyBorder="1" applyAlignment="1"/>
    <xf numFmtId="0" fontId="1" fillId="0" borderId="2" xfId="0" applyFont="1" applyBorder="1" applyAlignment="1"/>
    <xf numFmtId="0" fontId="26" fillId="0" borderId="23" xfId="0" applyFont="1" applyBorder="1" applyAlignment="1" applyProtection="1">
      <protection locked="0"/>
    </xf>
    <xf numFmtId="0" fontId="0" fillId="0" borderId="0" xfId="0" applyBorder="1" applyAlignment="1" applyProtection="1">
      <protection locked="0"/>
    </xf>
    <xf numFmtId="0" fontId="0" fillId="0" borderId="15" xfId="0" applyBorder="1" applyAlignment="1" applyProtection="1">
      <protection locked="0"/>
    </xf>
    <xf numFmtId="0" fontId="0" fillId="0" borderId="10" xfId="0" applyBorder="1" applyAlignment="1" applyProtection="1">
      <protection locked="0"/>
    </xf>
    <xf numFmtId="0" fontId="0" fillId="0" borderId="23" xfId="0" applyBorder="1" applyAlignment="1" applyProtection="1">
      <protection locked="0"/>
    </xf>
    <xf numFmtId="0" fontId="26" fillId="0" borderId="0" xfId="0" applyFont="1" applyAlignment="1">
      <alignment horizontal="center"/>
    </xf>
    <xf numFmtId="0" fontId="2" fillId="0" borderId="0" xfId="0" applyFont="1" applyAlignment="1">
      <alignment horizontal="center"/>
    </xf>
    <xf numFmtId="0" fontId="16" fillId="0" borderId="0" xfId="0" applyFont="1" applyAlignment="1"/>
    <xf numFmtId="0" fontId="29" fillId="0" borderId="0" xfId="0" applyFont="1" applyAlignment="1"/>
    <xf numFmtId="0" fontId="26" fillId="0" borderId="0" xfId="0" applyFont="1" applyAlignment="1"/>
    <xf numFmtId="0" fontId="2" fillId="0" borderId="0" xfId="0" applyFont="1" applyAlignment="1"/>
    <xf numFmtId="0" fontId="26" fillId="0" borderId="0" xfId="0" quotePrefix="1" applyFont="1" applyAlignment="1">
      <alignment horizontal="center"/>
    </xf>
    <xf numFmtId="0" fontId="16" fillId="0" borderId="0" xfId="0" applyFont="1" applyAlignment="1">
      <alignment horizontal="center"/>
    </xf>
    <xf numFmtId="0" fontId="26" fillId="0" borderId="0" xfId="0" applyFont="1" applyAlignment="1">
      <alignment wrapText="1"/>
    </xf>
    <xf numFmtId="0" fontId="2" fillId="0" borderId="0" xfId="0" applyFont="1" applyAlignment="1">
      <alignment wrapText="1"/>
    </xf>
    <xf numFmtId="0" fontId="18" fillId="0" borderId="0"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15" xfId="0" applyFont="1" applyBorder="1" applyAlignment="1" applyProtection="1">
      <alignment vertical="center" wrapText="1"/>
      <protection locked="0"/>
    </xf>
    <xf numFmtId="0" fontId="19" fillId="0" borderId="2" xfId="0" applyFont="1" applyBorder="1" applyAlignment="1" applyProtection="1">
      <alignment vertical="center" wrapText="1"/>
      <protection locked="0"/>
    </xf>
    <xf numFmtId="0" fontId="19" fillId="0" borderId="17" xfId="0" applyFont="1" applyBorder="1" applyAlignment="1" applyProtection="1">
      <alignment vertical="center" wrapText="1"/>
      <protection locked="0"/>
    </xf>
    <xf numFmtId="0" fontId="26" fillId="0" borderId="14" xfId="0" applyFont="1" applyBorder="1" applyProtection="1">
      <protection locked="0"/>
    </xf>
    <xf numFmtId="0" fontId="26" fillId="0" borderId="0" xfId="0" applyFont="1" applyProtection="1">
      <protection locked="0"/>
    </xf>
    <xf numFmtId="0" fontId="26" fillId="0" borderId="15" xfId="0" applyFont="1" applyBorder="1" applyProtection="1">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0</xdr:rowOff>
    </xdr:from>
    <xdr:to>
      <xdr:col>9</xdr:col>
      <xdr:colOff>0</xdr:colOff>
      <xdr:row>17</xdr:row>
      <xdr:rowOff>0</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279400" y="12319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endParaRPr lang="en-US" sz="1100"/>
        </a:p>
      </xdr:txBody>
    </xdr:sp>
    <xdr:clientData/>
  </xdr:twoCellAnchor>
  <xdr:twoCellAnchor>
    <xdr:from>
      <xdr:col>11</xdr:col>
      <xdr:colOff>0</xdr:colOff>
      <xdr:row>11</xdr:row>
      <xdr:rowOff>0</xdr:rowOff>
    </xdr:from>
    <xdr:to>
      <xdr:col>17</xdr:col>
      <xdr:colOff>0</xdr:colOff>
      <xdr:row>17</xdr:row>
      <xdr:rowOff>0</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11430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19</xdr:col>
      <xdr:colOff>0</xdr:colOff>
      <xdr:row>11</xdr:row>
      <xdr:rowOff>6350</xdr:rowOff>
    </xdr:from>
    <xdr:to>
      <xdr:col>25</xdr:col>
      <xdr:colOff>0</xdr:colOff>
      <xdr:row>17</xdr:row>
      <xdr:rowOff>6350</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2057400" y="122555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27</xdr:col>
      <xdr:colOff>0</xdr:colOff>
      <xdr:row>11</xdr:row>
      <xdr:rowOff>0</xdr:rowOff>
    </xdr:from>
    <xdr:to>
      <xdr:col>33</xdr:col>
      <xdr:colOff>0</xdr:colOff>
      <xdr:row>17</xdr:row>
      <xdr:rowOff>0</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29718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xdr:from>
      <xdr:col>35</xdr:col>
      <xdr:colOff>0</xdr:colOff>
      <xdr:row>11</xdr:row>
      <xdr:rowOff>0</xdr:rowOff>
    </xdr:from>
    <xdr:to>
      <xdr:col>41</xdr:col>
      <xdr:colOff>0</xdr:colOff>
      <xdr:row>17</xdr:row>
      <xdr:rowOff>0</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3886200" y="1219200"/>
          <a:ext cx="685800" cy="6858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100"/>
        </a:p>
      </xdr:txBody>
    </xdr:sp>
    <xdr:clientData/>
  </xdr:twoCellAnchor>
  <xdr:twoCellAnchor editAs="oneCell">
    <xdr:from>
      <xdr:col>43</xdr:col>
      <xdr:colOff>14111</xdr:colOff>
      <xdr:row>9</xdr:row>
      <xdr:rowOff>18344</xdr:rowOff>
    </xdr:from>
    <xdr:to>
      <xdr:col>58</xdr:col>
      <xdr:colOff>105833</xdr:colOff>
      <xdr:row>25</xdr:row>
      <xdr:rowOff>95955</xdr:rowOff>
    </xdr:to>
    <xdr:pic>
      <xdr:nvPicPr>
        <xdr:cNvPr id="10" name="Picture 9">
          <a:extLst>
            <a:ext uri="{FF2B5EF4-FFF2-40B4-BE49-F238E27FC236}">
              <a16:creationId xmlns:a16="http://schemas.microsoft.com/office/drawing/2014/main" id="{B1E4EBB9-DD8D-5B4B-891C-9B74D0874DE4}"/>
            </a:ext>
          </a:extLst>
        </xdr:cNvPr>
        <xdr:cNvPicPr>
          <a:picLocks noChangeAspect="1"/>
        </xdr:cNvPicPr>
      </xdr:nvPicPr>
      <xdr:blipFill>
        <a:blip xmlns:r="http://schemas.openxmlformats.org/officeDocument/2006/relationships" r:embed="rId1"/>
        <a:stretch>
          <a:fillRect/>
        </a:stretch>
      </xdr:blipFill>
      <xdr:spPr>
        <a:xfrm>
          <a:off x="4790722" y="1365955"/>
          <a:ext cx="1883833" cy="18838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SCAN/James%20Bond%20007/Agents/Tessa%20Philli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 Record"/>
      <sheetName val="Generation &amp; Fame Points"/>
      <sheetName val="Skills"/>
      <sheetName val="Rank"/>
      <sheetName val="Height, Weight &amp; Appearance"/>
      <sheetName val="Characteristics"/>
      <sheetName val="Weaknesses"/>
      <sheetName val="Professions"/>
      <sheetName val="Weapons"/>
    </sheetNames>
    <sheetDataSet>
      <sheetData sheetId="0" refreshError="1">
        <row r="5">
          <cell r="B5" t="str">
            <v>Tessa Phillips</v>
          </cell>
          <cell r="S5" t="str">
            <v>Female</v>
          </cell>
          <cell r="AR5" t="str">
            <v>Striking</v>
          </cell>
          <cell r="AZ5" t="str">
            <v>5'5"</v>
          </cell>
          <cell r="BD5">
            <v>120</v>
          </cell>
        </row>
        <row r="8">
          <cell r="B8" t="str">
            <v>Agent</v>
          </cell>
          <cell r="N8">
            <v>30</v>
          </cell>
          <cell r="R8">
            <v>63</v>
          </cell>
          <cell r="BE8">
            <v>3</v>
          </cell>
        </row>
        <row r="15">
          <cell r="D15">
            <v>6</v>
          </cell>
          <cell r="L15">
            <v>10</v>
          </cell>
          <cell r="T15">
            <v>9</v>
          </cell>
          <cell r="AB15">
            <v>9</v>
          </cell>
          <cell r="AJ15">
            <v>10</v>
          </cell>
        </row>
        <row r="21">
          <cell r="G21">
            <v>2</v>
          </cell>
          <cell r="O21" t="str">
            <v>28 hrs.</v>
          </cell>
          <cell r="AA21" t="str">
            <v>25 mins.</v>
          </cell>
        </row>
        <row r="24">
          <cell r="Z24" t="str">
            <v>A</v>
          </cell>
        </row>
        <row r="30">
          <cell r="R30">
            <v>5</v>
          </cell>
        </row>
        <row r="35">
          <cell r="AH35" t="str">
            <v>Gambling</v>
          </cell>
        </row>
      </sheetData>
      <sheetData sheetId="1" refreshError="1">
        <row r="1">
          <cell r="B1">
            <v>6000</v>
          </cell>
        </row>
        <row r="4">
          <cell r="E4">
            <v>3</v>
          </cell>
        </row>
        <row r="5">
          <cell r="E5">
            <v>3</v>
          </cell>
        </row>
        <row r="27">
          <cell r="B27">
            <v>6000</v>
          </cell>
          <cell r="C27">
            <v>63</v>
          </cell>
        </row>
      </sheetData>
      <sheetData sheetId="2" refreshError="1">
        <row r="3">
          <cell r="A3" t="str">
            <v>Boating</v>
          </cell>
          <cell r="B3" t="str">
            <v>(PER+DEX)/2</v>
          </cell>
          <cell r="C3">
            <v>9</v>
          </cell>
        </row>
        <row r="4">
          <cell r="A4" t="str">
            <v>Charisma</v>
          </cell>
          <cell r="B4" t="str">
            <v>WIL</v>
          </cell>
          <cell r="C4">
            <v>9</v>
          </cell>
        </row>
        <row r="5">
          <cell r="A5" t="str">
            <v>Cryptography</v>
          </cell>
          <cell r="B5" t="str">
            <v>INT</v>
          </cell>
          <cell r="C5">
            <v>10</v>
          </cell>
        </row>
        <row r="6">
          <cell r="A6" t="str">
            <v>Demolitions</v>
          </cell>
          <cell r="B6" t="str">
            <v>INT</v>
          </cell>
          <cell r="C6">
            <v>10</v>
          </cell>
        </row>
        <row r="7">
          <cell r="A7" t="str">
            <v>Disguise</v>
          </cell>
          <cell r="B7" t="str">
            <v>INT</v>
          </cell>
          <cell r="C7">
            <v>10</v>
          </cell>
        </row>
        <row r="8">
          <cell r="A8" t="str">
            <v>Diving</v>
          </cell>
          <cell r="B8" t="str">
            <v>(STR+DEX)/2</v>
          </cell>
          <cell r="C8">
            <v>8</v>
          </cell>
        </row>
        <row r="9">
          <cell r="A9" t="str">
            <v>Driving</v>
          </cell>
          <cell r="B9" t="str">
            <v>(PER+DEX)/2</v>
          </cell>
          <cell r="C9">
            <v>9</v>
          </cell>
        </row>
        <row r="10">
          <cell r="A10" t="str">
            <v>Electronics</v>
          </cell>
          <cell r="B10" t="str">
            <v>INT</v>
          </cell>
          <cell r="C10">
            <v>10</v>
          </cell>
        </row>
        <row r="11">
          <cell r="A11" t="str">
            <v>Evasion</v>
          </cell>
          <cell r="B11" t="str">
            <v>(STR+DEX)/2</v>
          </cell>
          <cell r="C11">
            <v>8</v>
          </cell>
        </row>
        <row r="12">
          <cell r="A12" t="str">
            <v>Fire Combat</v>
          </cell>
          <cell r="B12" t="str">
            <v>(DEX+PER)/2</v>
          </cell>
          <cell r="C12">
            <v>9</v>
          </cell>
        </row>
        <row r="13">
          <cell r="A13" t="str">
            <v>Gambling</v>
          </cell>
          <cell r="B13" t="str">
            <v>PER</v>
          </cell>
          <cell r="C13">
            <v>9</v>
          </cell>
        </row>
        <row r="14">
          <cell r="A14" t="str">
            <v>Hand-to-Hand Combat</v>
          </cell>
          <cell r="B14" t="str">
            <v>STR</v>
          </cell>
          <cell r="C14">
            <v>6</v>
          </cell>
        </row>
        <row r="15">
          <cell r="A15" t="str">
            <v>Interrogation</v>
          </cell>
          <cell r="B15" t="str">
            <v>INT</v>
          </cell>
          <cell r="C15">
            <v>10</v>
          </cell>
        </row>
        <row r="16">
          <cell r="A16" t="str">
            <v>Local Customs</v>
          </cell>
          <cell r="B16" t="str">
            <v>PER</v>
          </cell>
          <cell r="C16">
            <v>9</v>
          </cell>
        </row>
        <row r="17">
          <cell r="A17" t="str">
            <v>Lockpicking/Safecracking</v>
          </cell>
          <cell r="B17" t="str">
            <v>DEX</v>
          </cell>
          <cell r="C17">
            <v>10</v>
          </cell>
        </row>
        <row r="18">
          <cell r="A18" t="str">
            <v>Mountaineering</v>
          </cell>
          <cell r="B18" t="str">
            <v>(WIL+STR)/2</v>
          </cell>
          <cell r="C18">
            <v>7</v>
          </cell>
        </row>
        <row r="19">
          <cell r="A19" t="str">
            <v>Pickpocket</v>
          </cell>
          <cell r="B19" t="str">
            <v>DEX</v>
          </cell>
          <cell r="C19">
            <v>10</v>
          </cell>
        </row>
        <row r="20">
          <cell r="A20" t="str">
            <v>Piloting</v>
          </cell>
          <cell r="B20" t="str">
            <v>(PER+DEX)/2</v>
          </cell>
          <cell r="C20">
            <v>9</v>
          </cell>
        </row>
        <row r="21">
          <cell r="A21" t="str">
            <v>Riding</v>
          </cell>
          <cell r="B21" t="str">
            <v>(PER+WIL)/2</v>
          </cell>
          <cell r="C21">
            <v>9</v>
          </cell>
        </row>
        <row r="22">
          <cell r="A22" t="str">
            <v>Science</v>
          </cell>
          <cell r="B22" t="str">
            <v>INT</v>
          </cell>
          <cell r="C22">
            <v>10</v>
          </cell>
        </row>
        <row r="23">
          <cell r="A23" t="str">
            <v>Seduction</v>
          </cell>
          <cell r="B23" t="str">
            <v>(WIL+Charisma)/2</v>
          </cell>
          <cell r="C23">
            <v>7</v>
          </cell>
        </row>
        <row r="24">
          <cell r="A24" t="str">
            <v>Sixth Sense</v>
          </cell>
          <cell r="B24" t="str">
            <v>(INT+PER)/2</v>
          </cell>
          <cell r="C24">
            <v>9</v>
          </cell>
        </row>
        <row r="25">
          <cell r="A25" t="str">
            <v>Stealth</v>
          </cell>
          <cell r="B25" t="str">
            <v>WIL</v>
          </cell>
          <cell r="C25">
            <v>9</v>
          </cell>
        </row>
        <row r="26">
          <cell r="A26" t="str">
            <v>Torture</v>
          </cell>
          <cell r="B26" t="str">
            <v>(INT+WIL)/2</v>
          </cell>
          <cell r="C26">
            <v>9</v>
          </cell>
        </row>
      </sheetData>
      <sheetData sheetId="3" refreshError="1">
        <row r="2">
          <cell r="A2" t="str">
            <v>"00"</v>
          </cell>
          <cell r="B2">
            <v>9000</v>
          </cell>
          <cell r="C2">
            <v>90</v>
          </cell>
          <cell r="D2">
            <v>80</v>
          </cell>
        </row>
        <row r="3">
          <cell r="A3" t="str">
            <v>Agent</v>
          </cell>
          <cell r="B3">
            <v>6000</v>
          </cell>
          <cell r="C3">
            <v>60</v>
          </cell>
          <cell r="D3">
            <v>40</v>
          </cell>
        </row>
        <row r="4">
          <cell r="A4" t="str">
            <v>Rookie</v>
          </cell>
          <cell r="B4">
            <v>3000</v>
          </cell>
          <cell r="C4">
            <v>0</v>
          </cell>
          <cell r="D4">
            <v>0</v>
          </cell>
        </row>
      </sheetData>
      <sheetData sheetId="4" refreshError="1">
        <row r="2">
          <cell r="A2" t="str">
            <v>Male</v>
          </cell>
        </row>
        <row r="3">
          <cell r="A3" t="str">
            <v>Female</v>
          </cell>
        </row>
        <row r="6">
          <cell r="A6" t="str">
            <v>5'2"</v>
          </cell>
          <cell r="B6">
            <v>30</v>
          </cell>
          <cell r="C6">
            <v>50</v>
          </cell>
          <cell r="D6">
            <v>0</v>
          </cell>
          <cell r="E6">
            <v>120</v>
          </cell>
          <cell r="F6">
            <v>30</v>
          </cell>
          <cell r="G6">
            <v>50</v>
          </cell>
          <cell r="H6">
            <v>0</v>
          </cell>
        </row>
        <row r="7">
          <cell r="A7" t="str">
            <v>5'3"</v>
          </cell>
          <cell r="B7">
            <v>30</v>
          </cell>
          <cell r="C7">
            <v>50</v>
          </cell>
          <cell r="D7">
            <v>0</v>
          </cell>
          <cell r="E7">
            <v>135</v>
          </cell>
          <cell r="F7">
            <v>80</v>
          </cell>
          <cell r="G7">
            <v>20</v>
          </cell>
          <cell r="H7">
            <v>1</v>
          </cell>
        </row>
        <row r="8">
          <cell r="A8" t="str">
            <v>5'4"</v>
          </cell>
          <cell r="B8">
            <v>80</v>
          </cell>
          <cell r="C8">
            <v>20</v>
          </cell>
          <cell r="D8">
            <v>1</v>
          </cell>
          <cell r="E8">
            <v>150</v>
          </cell>
          <cell r="F8">
            <v>120</v>
          </cell>
          <cell r="G8">
            <v>10</v>
          </cell>
          <cell r="H8">
            <v>2</v>
          </cell>
        </row>
        <row r="9">
          <cell r="A9" t="str">
            <v>5'5"</v>
          </cell>
          <cell r="B9">
            <v>80</v>
          </cell>
          <cell r="C9">
            <v>20</v>
          </cell>
          <cell r="D9">
            <v>1</v>
          </cell>
          <cell r="E9">
            <v>165</v>
          </cell>
          <cell r="F9">
            <v>160</v>
          </cell>
          <cell r="G9">
            <v>5</v>
          </cell>
          <cell r="H9">
            <v>3</v>
          </cell>
        </row>
        <row r="10">
          <cell r="A10" t="str">
            <v>5'6"</v>
          </cell>
          <cell r="B10">
            <v>120</v>
          </cell>
          <cell r="C10">
            <v>10</v>
          </cell>
          <cell r="D10">
            <v>2</v>
          </cell>
          <cell r="E10">
            <v>180</v>
          </cell>
          <cell r="F10">
            <v>200</v>
          </cell>
          <cell r="G10">
            <v>0</v>
          </cell>
          <cell r="H10">
            <v>4</v>
          </cell>
        </row>
        <row r="11">
          <cell r="A11" t="str">
            <v>5'7"</v>
          </cell>
          <cell r="B11">
            <v>120</v>
          </cell>
          <cell r="C11">
            <v>10</v>
          </cell>
          <cell r="D11">
            <v>2</v>
          </cell>
          <cell r="E11">
            <v>195</v>
          </cell>
          <cell r="F11">
            <v>160</v>
          </cell>
          <cell r="G11">
            <v>5</v>
          </cell>
          <cell r="H11">
            <v>5</v>
          </cell>
        </row>
        <row r="12">
          <cell r="A12" t="str">
            <v>5'8"</v>
          </cell>
          <cell r="B12">
            <v>160</v>
          </cell>
          <cell r="C12">
            <v>5</v>
          </cell>
          <cell r="D12">
            <v>3</v>
          </cell>
          <cell r="E12">
            <v>210</v>
          </cell>
          <cell r="F12">
            <v>120</v>
          </cell>
          <cell r="G12">
            <v>10</v>
          </cell>
          <cell r="H12">
            <v>6</v>
          </cell>
        </row>
        <row r="13">
          <cell r="A13" t="str">
            <v>5'9"</v>
          </cell>
          <cell r="B13">
            <v>160</v>
          </cell>
          <cell r="C13">
            <v>5</v>
          </cell>
          <cell r="D13">
            <v>3</v>
          </cell>
          <cell r="E13">
            <v>225</v>
          </cell>
          <cell r="F13">
            <v>80</v>
          </cell>
          <cell r="G13">
            <v>20</v>
          </cell>
          <cell r="H13">
            <v>7</v>
          </cell>
        </row>
        <row r="14">
          <cell r="A14" t="str">
            <v>5'10"</v>
          </cell>
          <cell r="B14">
            <v>200</v>
          </cell>
          <cell r="C14">
            <v>0</v>
          </cell>
          <cell r="D14">
            <v>4</v>
          </cell>
          <cell r="E14">
            <v>240</v>
          </cell>
          <cell r="F14">
            <v>30</v>
          </cell>
          <cell r="G14">
            <v>50</v>
          </cell>
          <cell r="H14">
            <v>8</v>
          </cell>
        </row>
        <row r="15">
          <cell r="A15" t="str">
            <v>5'11"</v>
          </cell>
          <cell r="B15">
            <v>200</v>
          </cell>
          <cell r="C15">
            <v>0</v>
          </cell>
          <cell r="D15">
            <v>4</v>
          </cell>
        </row>
        <row r="16">
          <cell r="A16" t="str">
            <v>6'</v>
          </cell>
          <cell r="B16">
            <v>160</v>
          </cell>
          <cell r="C16">
            <v>5</v>
          </cell>
          <cell r="D16">
            <v>5</v>
          </cell>
        </row>
        <row r="17">
          <cell r="A17" t="str">
            <v>6'1"</v>
          </cell>
          <cell r="B17">
            <v>160</v>
          </cell>
          <cell r="C17">
            <v>5</v>
          </cell>
          <cell r="D17">
            <v>5</v>
          </cell>
        </row>
        <row r="18">
          <cell r="A18" t="str">
            <v>6'2"</v>
          </cell>
          <cell r="B18">
            <v>120</v>
          </cell>
          <cell r="C18">
            <v>10</v>
          </cell>
          <cell r="D18">
            <v>6</v>
          </cell>
        </row>
        <row r="19">
          <cell r="A19" t="str">
            <v>6'3"</v>
          </cell>
          <cell r="B19">
            <v>120</v>
          </cell>
          <cell r="C19">
            <v>10</v>
          </cell>
          <cell r="D19">
            <v>6</v>
          </cell>
        </row>
        <row r="20">
          <cell r="A20" t="str">
            <v>6'4"</v>
          </cell>
          <cell r="B20">
            <v>80</v>
          </cell>
          <cell r="C20">
            <v>20</v>
          </cell>
          <cell r="D20">
            <v>7</v>
          </cell>
        </row>
        <row r="21">
          <cell r="A21" t="str">
            <v>6'5"</v>
          </cell>
          <cell r="B21">
            <v>80</v>
          </cell>
          <cell r="C21">
            <v>20</v>
          </cell>
          <cell r="D21">
            <v>7</v>
          </cell>
        </row>
        <row r="22">
          <cell r="A22" t="str">
            <v>6'6"</v>
          </cell>
          <cell r="B22">
            <v>30</v>
          </cell>
          <cell r="C22">
            <v>50</v>
          </cell>
          <cell r="D22">
            <v>8</v>
          </cell>
        </row>
        <row r="24">
          <cell r="A24" t="str">
            <v>4'10"</v>
          </cell>
          <cell r="B24">
            <v>30</v>
          </cell>
          <cell r="C24">
            <v>50</v>
          </cell>
          <cell r="D24">
            <v>0</v>
          </cell>
          <cell r="E24">
            <v>95</v>
          </cell>
          <cell r="F24">
            <v>30</v>
          </cell>
          <cell r="G24">
            <v>50</v>
          </cell>
          <cell r="H24">
            <v>0</v>
          </cell>
        </row>
        <row r="25">
          <cell r="A25" t="str">
            <v>4'11"</v>
          </cell>
          <cell r="B25">
            <v>30</v>
          </cell>
          <cell r="C25">
            <v>50</v>
          </cell>
          <cell r="D25">
            <v>0</v>
          </cell>
          <cell r="E25">
            <v>105</v>
          </cell>
          <cell r="F25">
            <v>80</v>
          </cell>
          <cell r="G25">
            <v>20</v>
          </cell>
          <cell r="H25">
            <v>1</v>
          </cell>
        </row>
        <row r="26">
          <cell r="A26" t="str">
            <v>5'0"</v>
          </cell>
          <cell r="B26">
            <v>80</v>
          </cell>
          <cell r="C26">
            <v>20</v>
          </cell>
          <cell r="D26">
            <v>1</v>
          </cell>
          <cell r="E26">
            <v>115</v>
          </cell>
          <cell r="F26">
            <v>120</v>
          </cell>
          <cell r="G26">
            <v>10</v>
          </cell>
          <cell r="H26">
            <v>2</v>
          </cell>
        </row>
        <row r="27">
          <cell r="A27" t="str">
            <v>5'1"</v>
          </cell>
          <cell r="B27">
            <v>80</v>
          </cell>
          <cell r="C27">
            <v>20</v>
          </cell>
          <cell r="D27">
            <v>1</v>
          </cell>
          <cell r="E27">
            <v>120</v>
          </cell>
          <cell r="F27">
            <v>160</v>
          </cell>
          <cell r="G27">
            <v>5</v>
          </cell>
          <cell r="H27">
            <v>3</v>
          </cell>
        </row>
        <row r="28">
          <cell r="A28" t="str">
            <v>5'2"</v>
          </cell>
          <cell r="B28">
            <v>120</v>
          </cell>
          <cell r="C28">
            <v>10</v>
          </cell>
          <cell r="D28">
            <v>2</v>
          </cell>
          <cell r="E28">
            <v>125</v>
          </cell>
          <cell r="F28">
            <v>200</v>
          </cell>
          <cell r="G28">
            <v>0</v>
          </cell>
          <cell r="H28">
            <v>4</v>
          </cell>
        </row>
        <row r="29">
          <cell r="A29" t="str">
            <v>5'3"</v>
          </cell>
          <cell r="B29">
            <v>120</v>
          </cell>
          <cell r="C29">
            <v>10</v>
          </cell>
          <cell r="D29">
            <v>2</v>
          </cell>
          <cell r="E29">
            <v>135</v>
          </cell>
          <cell r="F29">
            <v>160</v>
          </cell>
          <cell r="G29">
            <v>5</v>
          </cell>
          <cell r="H29">
            <v>5</v>
          </cell>
        </row>
        <row r="30">
          <cell r="A30" t="str">
            <v>5'4"</v>
          </cell>
          <cell r="B30">
            <v>160</v>
          </cell>
          <cell r="C30">
            <v>5</v>
          </cell>
          <cell r="D30">
            <v>3</v>
          </cell>
          <cell r="E30">
            <v>150</v>
          </cell>
          <cell r="F30">
            <v>120</v>
          </cell>
          <cell r="G30">
            <v>10</v>
          </cell>
          <cell r="H30">
            <v>6</v>
          </cell>
        </row>
        <row r="31">
          <cell r="A31" t="str">
            <v>5'5"</v>
          </cell>
          <cell r="B31">
            <v>160</v>
          </cell>
          <cell r="C31">
            <v>5</v>
          </cell>
          <cell r="D31">
            <v>3</v>
          </cell>
          <cell r="E31">
            <v>175</v>
          </cell>
          <cell r="F31">
            <v>80</v>
          </cell>
          <cell r="G31">
            <v>20</v>
          </cell>
          <cell r="H31">
            <v>7</v>
          </cell>
        </row>
        <row r="32">
          <cell r="A32" t="str">
            <v>5'6"</v>
          </cell>
          <cell r="B32">
            <v>200</v>
          </cell>
          <cell r="C32">
            <v>0</v>
          </cell>
          <cell r="D32">
            <v>4</v>
          </cell>
          <cell r="E32">
            <v>190</v>
          </cell>
          <cell r="F32">
            <v>30</v>
          </cell>
          <cell r="G32">
            <v>50</v>
          </cell>
          <cell r="H32">
            <v>8</v>
          </cell>
        </row>
        <row r="33">
          <cell r="A33" t="str">
            <v>5'7"</v>
          </cell>
          <cell r="B33">
            <v>200</v>
          </cell>
          <cell r="C33">
            <v>0</v>
          </cell>
          <cell r="D33">
            <v>4</v>
          </cell>
        </row>
        <row r="34">
          <cell r="A34" t="str">
            <v>5'8"</v>
          </cell>
          <cell r="B34">
            <v>160</v>
          </cell>
          <cell r="C34">
            <v>5</v>
          </cell>
          <cell r="D34">
            <v>5</v>
          </cell>
        </row>
        <row r="35">
          <cell r="A35" t="str">
            <v>5'9"</v>
          </cell>
          <cell r="B35">
            <v>160</v>
          </cell>
          <cell r="C35">
            <v>5</v>
          </cell>
          <cell r="D35">
            <v>5</v>
          </cell>
        </row>
        <row r="36">
          <cell r="A36" t="str">
            <v>5'10"</v>
          </cell>
          <cell r="B36">
            <v>120</v>
          </cell>
          <cell r="C36">
            <v>10</v>
          </cell>
          <cell r="D36">
            <v>6</v>
          </cell>
        </row>
        <row r="37">
          <cell r="A37" t="str">
            <v>5'11"</v>
          </cell>
          <cell r="B37">
            <v>120</v>
          </cell>
          <cell r="C37">
            <v>10</v>
          </cell>
          <cell r="D37">
            <v>6</v>
          </cell>
        </row>
        <row r="38">
          <cell r="A38" t="str">
            <v>6'</v>
          </cell>
          <cell r="B38">
            <v>80</v>
          </cell>
          <cell r="C38">
            <v>20</v>
          </cell>
          <cell r="D38">
            <v>7</v>
          </cell>
        </row>
        <row r="39">
          <cell r="A39" t="str">
            <v>6'1"</v>
          </cell>
          <cell r="B39">
            <v>80</v>
          </cell>
          <cell r="C39">
            <v>20</v>
          </cell>
          <cell r="D39">
            <v>7</v>
          </cell>
        </row>
        <row r="40">
          <cell r="A40" t="str">
            <v>6'2"</v>
          </cell>
          <cell r="B40">
            <v>30</v>
          </cell>
          <cell r="C40">
            <v>50</v>
          </cell>
          <cell r="D40">
            <v>8</v>
          </cell>
        </row>
        <row r="43">
          <cell r="A43" t="str">
            <v>Plain</v>
          </cell>
          <cell r="B43">
            <v>120</v>
          </cell>
          <cell r="C43">
            <v>20</v>
          </cell>
        </row>
        <row r="44">
          <cell r="A44" t="str">
            <v>Normal</v>
          </cell>
          <cell r="B44">
            <v>200</v>
          </cell>
          <cell r="C44">
            <v>0</v>
          </cell>
        </row>
        <row r="45">
          <cell r="A45" t="str">
            <v>Good Looking</v>
          </cell>
          <cell r="B45">
            <v>160</v>
          </cell>
          <cell r="C45">
            <v>10</v>
          </cell>
        </row>
        <row r="46">
          <cell r="A46" t="str">
            <v>Attractive</v>
          </cell>
          <cell r="B46">
            <v>120</v>
          </cell>
          <cell r="C46">
            <v>20</v>
          </cell>
        </row>
        <row r="47">
          <cell r="A47" t="str">
            <v>Striking</v>
          </cell>
          <cell r="B47">
            <v>80</v>
          </cell>
          <cell r="C47">
            <v>35</v>
          </cell>
        </row>
        <row r="48">
          <cell r="A48" t="str">
            <v>Sensational</v>
          </cell>
          <cell r="B48">
            <v>30</v>
          </cell>
          <cell r="C48">
            <v>50</v>
          </cell>
        </row>
      </sheetData>
      <sheetData sheetId="5" refreshError="1">
        <row r="2">
          <cell r="A2">
            <v>6</v>
          </cell>
          <cell r="B2">
            <v>100</v>
          </cell>
        </row>
        <row r="3">
          <cell r="A3">
            <v>7</v>
          </cell>
          <cell r="B3">
            <v>200</v>
          </cell>
        </row>
        <row r="4">
          <cell r="A4">
            <v>8</v>
          </cell>
          <cell r="B4">
            <v>300</v>
          </cell>
        </row>
        <row r="5">
          <cell r="A5">
            <v>9</v>
          </cell>
          <cell r="B5">
            <v>400</v>
          </cell>
        </row>
        <row r="6">
          <cell r="A6">
            <v>10</v>
          </cell>
          <cell r="B6">
            <v>500</v>
          </cell>
        </row>
        <row r="7">
          <cell r="A7">
            <v>11</v>
          </cell>
          <cell r="B7">
            <v>650</v>
          </cell>
        </row>
        <row r="8">
          <cell r="A8">
            <v>12</v>
          </cell>
          <cell r="B8">
            <v>800</v>
          </cell>
        </row>
        <row r="9">
          <cell r="A9">
            <v>13</v>
          </cell>
          <cell r="B9">
            <v>975</v>
          </cell>
        </row>
        <row r="10">
          <cell r="A10">
            <v>14</v>
          </cell>
          <cell r="B10">
            <v>1150</v>
          </cell>
        </row>
        <row r="11">
          <cell r="A11">
            <v>15</v>
          </cell>
          <cell r="B11">
            <v>1350</v>
          </cell>
        </row>
        <row r="14">
          <cell r="A14">
            <v>2</v>
          </cell>
          <cell r="B14">
            <v>0</v>
          </cell>
        </row>
        <row r="15">
          <cell r="A15">
            <v>8</v>
          </cell>
          <cell r="B15">
            <v>1</v>
          </cell>
        </row>
        <row r="16">
          <cell r="A16">
            <v>16</v>
          </cell>
          <cell r="B16">
            <v>2</v>
          </cell>
        </row>
        <row r="17">
          <cell r="A17">
            <v>24</v>
          </cell>
          <cell r="B17">
            <v>3</v>
          </cell>
        </row>
        <row r="20">
          <cell r="A20">
            <v>1</v>
          </cell>
          <cell r="B20" t="str">
            <v>A</v>
          </cell>
        </row>
        <row r="21">
          <cell r="A21">
            <v>9</v>
          </cell>
          <cell r="B21" t="str">
            <v>B</v>
          </cell>
        </row>
        <row r="22">
          <cell r="A22">
            <v>14</v>
          </cell>
          <cell r="B22" t="str">
            <v>C</v>
          </cell>
        </row>
        <row r="25">
          <cell r="A25">
            <v>1</v>
          </cell>
          <cell r="B25" t="str">
            <v>24 hrs.</v>
          </cell>
        </row>
        <row r="26">
          <cell r="A26">
            <v>6</v>
          </cell>
          <cell r="B26" t="str">
            <v>28 hrs.</v>
          </cell>
        </row>
        <row r="27">
          <cell r="A27">
            <v>11</v>
          </cell>
          <cell r="B27" t="str">
            <v>30 hrs.</v>
          </cell>
        </row>
        <row r="28">
          <cell r="A28">
            <v>14</v>
          </cell>
          <cell r="B28" t="str">
            <v>32 hrs.</v>
          </cell>
        </row>
        <row r="29">
          <cell r="A29">
            <v>15</v>
          </cell>
          <cell r="B29" t="str">
            <v>36 hrs.</v>
          </cell>
        </row>
        <row r="32">
          <cell r="A32">
            <v>1</v>
          </cell>
          <cell r="B32" t="str">
            <v>10 mins.</v>
          </cell>
        </row>
        <row r="33">
          <cell r="A33">
            <v>6</v>
          </cell>
          <cell r="B33" t="str">
            <v>25 mins.</v>
          </cell>
        </row>
        <row r="34">
          <cell r="A34">
            <v>11</v>
          </cell>
          <cell r="B34" t="str">
            <v>40 mins.</v>
          </cell>
        </row>
        <row r="35">
          <cell r="A35">
            <v>14</v>
          </cell>
          <cell r="B35" t="str">
            <v>45 mins.</v>
          </cell>
        </row>
        <row r="36">
          <cell r="A36">
            <v>15</v>
          </cell>
          <cell r="B36" t="str">
            <v>55 mins.</v>
          </cell>
        </row>
        <row r="39">
          <cell r="A39">
            <v>1</v>
          </cell>
          <cell r="B39" t="str">
            <v>60-100 lbs.</v>
          </cell>
        </row>
        <row r="40">
          <cell r="A40">
            <v>6</v>
          </cell>
          <cell r="B40" t="str">
            <v>101-150 lbs.</v>
          </cell>
        </row>
        <row r="41">
          <cell r="A41">
            <v>11</v>
          </cell>
          <cell r="B41" t="str">
            <v>151-210 lbs.</v>
          </cell>
        </row>
        <row r="42">
          <cell r="A42">
            <v>14</v>
          </cell>
          <cell r="B42" t="str">
            <v>211-280 lbs.</v>
          </cell>
        </row>
        <row r="43">
          <cell r="A43">
            <v>15</v>
          </cell>
          <cell r="B43" t="str">
            <v>281-350 lbs.</v>
          </cell>
        </row>
      </sheetData>
      <sheetData sheetId="6" refreshError="1">
        <row r="2">
          <cell r="C2">
            <v>0</v>
          </cell>
        </row>
        <row r="3">
          <cell r="A3" t="str">
            <v>Acrophobia</v>
          </cell>
          <cell r="B3" t="str">
            <v>Fear</v>
          </cell>
          <cell r="C3">
            <v>50</v>
          </cell>
          <cell r="D3" t="str">
            <v>The fear of high, unprotected perches.</v>
          </cell>
        </row>
        <row r="4">
          <cell r="A4" t="str">
            <v>Agoraphobia</v>
          </cell>
          <cell r="B4" t="str">
            <v>Fear</v>
          </cell>
          <cell r="C4">
            <v>50</v>
          </cell>
          <cell r="D4" t="str">
            <v>The fear of large open spaces.</v>
          </cell>
        </row>
        <row r="5">
          <cell r="A5" t="str">
            <v>Attraction to Members of the Opposite Sex</v>
          </cell>
          <cell r="B5" t="str">
            <v>Distraction</v>
          </cell>
          <cell r="C5">
            <v>100</v>
          </cell>
          <cell r="D5" t="str">
            <v>If the person afflicted were not a secret agent, he would simply be considered healthy; however, agents are supposed to be immune to emotiional involvements.</v>
          </cell>
        </row>
        <row r="6">
          <cell r="A6" t="str">
            <v>Claustrophbia</v>
          </cell>
          <cell r="B6" t="str">
            <v>Fear</v>
          </cell>
          <cell r="C6">
            <v>50</v>
          </cell>
          <cell r="D6" t="str">
            <v>The fear of small, enclosed spaces.</v>
          </cell>
        </row>
        <row r="7">
          <cell r="A7" t="str">
            <v>Close Personal Tie</v>
          </cell>
          <cell r="B7" t="str">
            <v>Distraction</v>
          </cell>
          <cell r="C7">
            <v>100</v>
          </cell>
          <cell r="D7" t="str">
            <v>The character has one or more loved ones who put many demands on his time. Such relationships make the character vulnerable to extortion or threats to the loved ones' lives.</v>
          </cell>
        </row>
        <row r="8">
          <cell r="A8" t="str">
            <v>Dependence on Drugs</v>
          </cell>
          <cell r="B8" t="str">
            <v>Distraction</v>
          </cell>
          <cell r="C8">
            <v>125</v>
          </cell>
          <cell r="D8" t="str">
            <v>Reliance on drugs such as uppers, downers, or pain killers.</v>
          </cell>
        </row>
        <row r="9">
          <cell r="A9" t="str">
            <v>Dependence on Liquor</v>
          </cell>
          <cell r="B9" t="str">
            <v>Distraction</v>
          </cell>
          <cell r="C9">
            <v>75</v>
          </cell>
          <cell r="D9" t="str">
            <v>Commonly called mild alcoholism. The character is not a full-fledged alcoholic, just tending that way.</v>
          </cell>
        </row>
        <row r="10">
          <cell r="A10" t="str">
            <v>Fear of Spiders</v>
          </cell>
          <cell r="B10" t="str">
            <v>Fear</v>
          </cell>
          <cell r="C10">
            <v>75</v>
          </cell>
          <cell r="D10" t="str">
            <v>The fear of all spiders, most especially tarantulas (also called arachnephobia).</v>
          </cell>
        </row>
        <row r="11">
          <cell r="A11" t="str">
            <v>Fear of Snakes</v>
          </cell>
          <cell r="B11" t="str">
            <v>Fear</v>
          </cell>
          <cell r="C11">
            <v>75</v>
          </cell>
          <cell r="D11" t="str">
            <v>The fear of all snakes, especially poisonous ones (also known as ophiciophobia or snake-phobia).</v>
          </cell>
        </row>
        <row r="12">
          <cell r="A12" t="str">
            <v>Gambling</v>
          </cell>
          <cell r="B12" t="str">
            <v>Distraction</v>
          </cell>
          <cell r="C12">
            <v>100</v>
          </cell>
          <cell r="D12" t="str">
            <v>The inability to pass up the opportunity to engage in a game of chance, especially at a casino. Also "dares" tend to be hard to pass up.</v>
          </cell>
        </row>
        <row r="13">
          <cell r="A13" t="str">
            <v>Greed</v>
          </cell>
          <cell r="B13" t="str">
            <v>Distraction</v>
          </cell>
          <cell r="C13">
            <v>100</v>
          </cell>
          <cell r="D13" t="str">
            <v>The inability to resist any chance to make money, especially in large amounts. The legality of the method has nothing to do with the choice. Wealth and the display thereof become very important.</v>
          </cell>
        </row>
        <row r="14">
          <cell r="A14" t="str">
            <v>Sadism</v>
          </cell>
          <cell r="B14" t="str">
            <v>Distraction</v>
          </cell>
          <cell r="C14">
            <v>100</v>
          </cell>
          <cell r="D14" t="str">
            <v>Character has a mental dysfunction which causes him to feel a thrill when inflicting pain or watching pain being inflicted on others.</v>
          </cell>
        </row>
        <row r="15">
          <cell r="A15" t="str">
            <v>Superstition</v>
          </cell>
          <cell r="B15" t="str">
            <v>Distraction</v>
          </cell>
          <cell r="C15">
            <v>75</v>
          </cell>
          <cell r="D15" t="str">
            <v>The character believes in charms, ill omens and bad luck. He does not walk under ladders, cringes at the sight of a black cat, and so forth. If the character has a background in the Caribbean, he might believe in voodoo.</v>
          </cell>
        </row>
      </sheetData>
      <sheetData sheetId="7" refreshError="1">
        <row r="3">
          <cell r="A3" t="str">
            <v>Freelance Operative</v>
          </cell>
        </row>
        <row r="4">
          <cell r="A4" t="str">
            <v>Journalist</v>
          </cell>
        </row>
        <row r="5">
          <cell r="A5" t="str">
            <v>Military</v>
          </cell>
        </row>
        <row r="6">
          <cell r="A6" t="str">
            <v>Military Intelligence</v>
          </cell>
        </row>
        <row r="7">
          <cell r="A7" t="str">
            <v>Police</v>
          </cell>
        </row>
        <row r="8">
          <cell r="A8" t="str">
            <v>Scientist</v>
          </cell>
        </row>
        <row r="9">
          <cell r="A9" t="str">
            <v>Thief</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69"/>
  <sheetViews>
    <sheetView tabSelected="1" view="pageLayout" zoomScale="180" zoomScaleNormal="200" zoomScalePageLayoutView="180" workbookViewId="0">
      <selection activeCell="AB3" sqref="AB3:AQ3"/>
    </sheetView>
  </sheetViews>
  <sheetFormatPr baseColWidth="10" defaultColWidth="1.1640625" defaultRowHeight="9" customHeight="1"/>
  <cols>
    <col min="1" max="1" width="0.5" style="3" customWidth="1"/>
    <col min="2" max="51" width="1.5" style="1" customWidth="1"/>
    <col min="52" max="59" width="1.6640625" style="1" customWidth="1"/>
    <col min="60" max="60" width="1.5" style="3" customWidth="1"/>
    <col min="61" max="61" width="1.1640625" style="1"/>
    <col min="62" max="89" width="12" style="1" customWidth="1"/>
    <col min="90" max="16384" width="1.1640625" style="1"/>
  </cols>
  <sheetData>
    <row r="1" spans="2:65" s="3" customFormat="1" ht="18" customHeight="1" thickBot="1">
      <c r="AW1" s="52"/>
      <c r="AX1" s="52"/>
      <c r="AY1" s="52"/>
      <c r="AZ1" s="52"/>
      <c r="BA1" s="52"/>
      <c r="BB1" s="52"/>
      <c r="BC1" s="52"/>
      <c r="BD1" s="51" t="s">
        <v>133</v>
      </c>
      <c r="BE1" s="289">
        <f>GenerationPointsAllowed-GenerationPointsSpent</f>
        <v>10</v>
      </c>
      <c r="BF1" s="290"/>
      <c r="BG1" s="290"/>
      <c r="BH1" s="24"/>
    </row>
    <row r="2" spans="2:65" ht="9" customHeight="1">
      <c r="B2" s="46" t="s">
        <v>149</v>
      </c>
      <c r="C2" s="47"/>
      <c r="D2" s="47"/>
      <c r="E2" s="47"/>
      <c r="F2" s="47"/>
      <c r="G2" s="47"/>
      <c r="H2" s="47"/>
      <c r="I2" s="47"/>
      <c r="J2" s="47"/>
      <c r="K2" s="47"/>
      <c r="L2" s="47"/>
      <c r="M2" s="47"/>
      <c r="N2" s="47"/>
      <c r="O2" s="47"/>
      <c r="P2" s="47"/>
      <c r="Q2" s="47"/>
      <c r="R2" s="47"/>
      <c r="S2" s="47"/>
      <c r="T2" s="47"/>
      <c r="U2" s="47"/>
      <c r="V2" s="47"/>
      <c r="W2" s="47"/>
      <c r="X2" s="47"/>
      <c r="Y2" s="47"/>
      <c r="Z2" s="47"/>
      <c r="AA2" s="49"/>
      <c r="AB2" s="228" t="s">
        <v>319</v>
      </c>
      <c r="AC2" s="148"/>
      <c r="AD2" s="148"/>
      <c r="AE2" s="148"/>
      <c r="AF2" s="148"/>
      <c r="AG2" s="148"/>
      <c r="AH2" s="148"/>
      <c r="AI2" s="148"/>
      <c r="AJ2" s="148"/>
      <c r="AK2" s="148"/>
      <c r="AL2" s="148"/>
      <c r="AM2" s="148"/>
      <c r="AN2" s="148"/>
      <c r="AO2" s="148"/>
      <c r="AP2" s="148"/>
      <c r="AQ2" s="149"/>
      <c r="AR2" s="323" t="str">
        <f>IF(ABS(HeightLineNum-WeightLineNum)&gt;2,"Height and weight are not proportional","")</f>
        <v/>
      </c>
      <c r="AS2" s="323"/>
      <c r="AT2" s="323"/>
      <c r="AU2" s="323"/>
      <c r="AV2" s="323"/>
      <c r="AW2" s="323"/>
      <c r="AX2" s="323"/>
      <c r="AY2" s="323"/>
      <c r="AZ2" s="323"/>
      <c r="BA2" s="323"/>
      <c r="BB2" s="323"/>
      <c r="BC2" s="323"/>
      <c r="BD2" s="323"/>
      <c r="BE2" s="323"/>
      <c r="BF2" s="323"/>
      <c r="BG2" s="324"/>
      <c r="BH2" s="30"/>
    </row>
    <row r="3" spans="2:65" s="2" customFormat="1" ht="17" thickBot="1">
      <c r="B3" s="48" t="s">
        <v>140</v>
      </c>
      <c r="C3" s="4"/>
      <c r="D3" s="4"/>
      <c r="E3" s="4"/>
      <c r="F3" s="4"/>
      <c r="G3" s="4"/>
      <c r="H3" s="4"/>
      <c r="I3" s="4"/>
      <c r="J3" s="4"/>
      <c r="K3" s="4"/>
      <c r="L3" s="4"/>
      <c r="M3" s="4"/>
      <c r="N3" s="4"/>
      <c r="O3" s="4"/>
      <c r="P3" s="4"/>
      <c r="Q3" s="4"/>
      <c r="R3" s="4"/>
      <c r="S3" s="4"/>
      <c r="T3" s="4"/>
      <c r="U3" s="4"/>
      <c r="V3" s="4"/>
      <c r="W3" s="4"/>
      <c r="X3" s="4"/>
      <c r="Y3" s="4"/>
      <c r="Z3" s="4"/>
      <c r="AA3" s="50"/>
      <c r="AB3" s="311" t="s">
        <v>391</v>
      </c>
      <c r="AC3" s="312"/>
      <c r="AD3" s="312"/>
      <c r="AE3" s="312"/>
      <c r="AF3" s="312"/>
      <c r="AG3" s="312"/>
      <c r="AH3" s="312"/>
      <c r="AI3" s="312"/>
      <c r="AJ3" s="312"/>
      <c r="AK3" s="312"/>
      <c r="AL3" s="312"/>
      <c r="AM3" s="312"/>
      <c r="AN3" s="312"/>
      <c r="AO3" s="312"/>
      <c r="AP3" s="312"/>
      <c r="AQ3" s="313"/>
      <c r="AR3" s="325" t="str">
        <f>IF(GenerationPointsSpent&gt;GenerationPointsAllowed,"Generation points exceeded.","")</f>
        <v/>
      </c>
      <c r="AS3" s="326"/>
      <c r="AT3" s="326"/>
      <c r="AU3" s="326"/>
      <c r="AV3" s="326"/>
      <c r="AW3" s="326"/>
      <c r="AX3" s="326"/>
      <c r="AY3" s="326"/>
      <c r="AZ3" s="326"/>
      <c r="BA3" s="326"/>
      <c r="BB3" s="326"/>
      <c r="BC3" s="326"/>
      <c r="BD3" s="326"/>
      <c r="BE3" s="326"/>
      <c r="BF3" s="326"/>
      <c r="BG3" s="327"/>
      <c r="BH3" s="31"/>
    </row>
    <row r="4" spans="2:65" ht="11" customHeight="1">
      <c r="B4" s="208" t="s">
        <v>301</v>
      </c>
      <c r="C4" s="209"/>
      <c r="D4" s="209"/>
      <c r="E4" s="209"/>
      <c r="F4" s="209"/>
      <c r="G4" s="209"/>
      <c r="H4" s="209"/>
      <c r="I4" s="209"/>
      <c r="J4" s="209"/>
      <c r="K4" s="209"/>
      <c r="L4" s="209"/>
      <c r="M4" s="209"/>
      <c r="N4" s="209"/>
      <c r="O4" s="209"/>
      <c r="P4" s="209"/>
      <c r="Q4" s="209"/>
      <c r="R4" s="210"/>
      <c r="S4" s="228" t="s">
        <v>302</v>
      </c>
      <c r="T4" s="225"/>
      <c r="U4" s="225"/>
      <c r="V4" s="225"/>
      <c r="W4" s="229"/>
      <c r="X4" s="225" t="s">
        <v>318</v>
      </c>
      <c r="Y4" s="226"/>
      <c r="Z4" s="226"/>
      <c r="AA4" s="226"/>
      <c r="AB4" s="226"/>
      <c r="AC4" s="226"/>
      <c r="AD4" s="226"/>
      <c r="AE4" s="226"/>
      <c r="AF4" s="226"/>
      <c r="AG4" s="226"/>
      <c r="AH4" s="226"/>
      <c r="AI4" s="226"/>
      <c r="AJ4" s="226"/>
      <c r="AK4" s="226"/>
      <c r="AL4" s="226"/>
      <c r="AM4" s="226"/>
      <c r="AN4" s="226"/>
      <c r="AO4" s="226"/>
      <c r="AP4" s="226"/>
      <c r="AQ4" s="227"/>
      <c r="AR4" s="208" t="s">
        <v>303</v>
      </c>
      <c r="AS4" s="209"/>
      <c r="AT4" s="209"/>
      <c r="AU4" s="209"/>
      <c r="AV4" s="209"/>
      <c r="AW4" s="209"/>
      <c r="AX4" s="209"/>
      <c r="AY4" s="210"/>
      <c r="AZ4" s="208" t="s">
        <v>304</v>
      </c>
      <c r="BA4" s="209"/>
      <c r="BB4" s="209"/>
      <c r="BC4" s="210"/>
      <c r="BD4" s="208" t="s">
        <v>305</v>
      </c>
      <c r="BE4" s="333"/>
      <c r="BF4" s="333"/>
      <c r="BG4" s="334"/>
      <c r="BH4" s="20"/>
    </row>
    <row r="5" spans="2:65" ht="11" customHeight="1">
      <c r="B5" s="212" t="s">
        <v>394</v>
      </c>
      <c r="C5" s="213"/>
      <c r="D5" s="213"/>
      <c r="E5" s="213"/>
      <c r="F5" s="213"/>
      <c r="G5" s="213"/>
      <c r="H5" s="213"/>
      <c r="I5" s="213"/>
      <c r="J5" s="213"/>
      <c r="K5" s="213"/>
      <c r="L5" s="213"/>
      <c r="M5" s="213"/>
      <c r="N5" s="213"/>
      <c r="O5" s="213"/>
      <c r="P5" s="213"/>
      <c r="Q5" s="213"/>
      <c r="R5" s="214"/>
      <c r="S5" s="212" t="s">
        <v>320</v>
      </c>
      <c r="T5" s="213"/>
      <c r="U5" s="213"/>
      <c r="V5" s="213"/>
      <c r="W5" s="214"/>
      <c r="X5" s="355" t="s">
        <v>403</v>
      </c>
      <c r="Y5" s="356"/>
      <c r="Z5" s="356"/>
      <c r="AA5" s="356"/>
      <c r="AB5" s="356"/>
      <c r="AC5" s="356"/>
      <c r="AD5" s="356"/>
      <c r="AE5" s="356"/>
      <c r="AF5" s="356"/>
      <c r="AG5" s="356"/>
      <c r="AH5" s="356"/>
      <c r="AI5" s="356"/>
      <c r="AJ5" s="356"/>
      <c r="AK5" s="356"/>
      <c r="AL5" s="356"/>
      <c r="AM5" s="356"/>
      <c r="AN5" s="356"/>
      <c r="AO5" s="356"/>
      <c r="AP5" s="356"/>
      <c r="AQ5" s="357"/>
      <c r="AR5" s="250" t="s">
        <v>324</v>
      </c>
      <c r="AS5" s="245"/>
      <c r="AT5" s="245"/>
      <c r="AU5" s="245"/>
      <c r="AV5" s="245"/>
      <c r="AW5" s="245"/>
      <c r="AX5" s="245"/>
      <c r="AY5" s="246"/>
      <c r="AZ5" s="244" t="s">
        <v>392</v>
      </c>
      <c r="BA5" s="245"/>
      <c r="BB5" s="245"/>
      <c r="BC5" s="246"/>
      <c r="BD5" s="250">
        <v>210</v>
      </c>
      <c r="BE5" s="245"/>
      <c r="BF5" s="245"/>
      <c r="BG5" s="246"/>
      <c r="BH5" s="26"/>
    </row>
    <row r="6" spans="2:65" ht="11" customHeight="1" thickBot="1">
      <c r="B6" s="215"/>
      <c r="C6" s="216"/>
      <c r="D6" s="216"/>
      <c r="E6" s="216"/>
      <c r="F6" s="216"/>
      <c r="G6" s="216"/>
      <c r="H6" s="216"/>
      <c r="I6" s="216"/>
      <c r="J6" s="216"/>
      <c r="K6" s="216"/>
      <c r="L6" s="216"/>
      <c r="M6" s="216"/>
      <c r="N6" s="216"/>
      <c r="O6" s="216"/>
      <c r="P6" s="216"/>
      <c r="Q6" s="216"/>
      <c r="R6" s="217"/>
      <c r="S6" s="215"/>
      <c r="T6" s="216"/>
      <c r="U6" s="216"/>
      <c r="V6" s="216"/>
      <c r="W6" s="217"/>
      <c r="X6" s="358"/>
      <c r="Y6" s="358"/>
      <c r="Z6" s="358"/>
      <c r="AA6" s="358"/>
      <c r="AB6" s="358"/>
      <c r="AC6" s="358"/>
      <c r="AD6" s="358"/>
      <c r="AE6" s="358"/>
      <c r="AF6" s="358"/>
      <c r="AG6" s="358"/>
      <c r="AH6" s="358"/>
      <c r="AI6" s="358"/>
      <c r="AJ6" s="358"/>
      <c r="AK6" s="358"/>
      <c r="AL6" s="358"/>
      <c r="AM6" s="358"/>
      <c r="AN6" s="358"/>
      <c r="AO6" s="358"/>
      <c r="AP6" s="358"/>
      <c r="AQ6" s="359"/>
      <c r="AR6" s="247"/>
      <c r="AS6" s="248"/>
      <c r="AT6" s="248"/>
      <c r="AU6" s="248"/>
      <c r="AV6" s="248"/>
      <c r="AW6" s="248"/>
      <c r="AX6" s="248"/>
      <c r="AY6" s="249"/>
      <c r="AZ6" s="247"/>
      <c r="BA6" s="248"/>
      <c r="BB6" s="248"/>
      <c r="BC6" s="249"/>
      <c r="BD6" s="247"/>
      <c r="BE6" s="248"/>
      <c r="BF6" s="248"/>
      <c r="BG6" s="249"/>
      <c r="BH6" s="26"/>
    </row>
    <row r="7" spans="2:65" ht="11" customHeight="1">
      <c r="B7" s="253" t="s">
        <v>306</v>
      </c>
      <c r="C7" s="254"/>
      <c r="D7" s="254"/>
      <c r="E7" s="254"/>
      <c r="F7" s="254"/>
      <c r="G7" s="254"/>
      <c r="H7" s="254"/>
      <c r="I7" s="254"/>
      <c r="J7" s="254"/>
      <c r="K7" s="254"/>
      <c r="L7" s="254"/>
      <c r="M7" s="255"/>
      <c r="N7" s="253" t="s">
        <v>307</v>
      </c>
      <c r="O7" s="254"/>
      <c r="P7" s="254"/>
      <c r="Q7" s="255"/>
      <c r="R7" s="253" t="s">
        <v>308</v>
      </c>
      <c r="S7" s="256"/>
      <c r="T7" s="256"/>
      <c r="U7" s="256"/>
      <c r="V7" s="256"/>
      <c r="W7" s="256"/>
      <c r="X7" s="256"/>
      <c r="Y7" s="256"/>
      <c r="Z7" s="256"/>
      <c r="AA7" s="256"/>
      <c r="AB7" s="256"/>
      <c r="AC7" s="256"/>
      <c r="AD7" s="256"/>
      <c r="AE7" s="257"/>
      <c r="AF7" s="256" t="s">
        <v>309</v>
      </c>
      <c r="AG7" s="256"/>
      <c r="AH7" s="256"/>
      <c r="AI7" s="256"/>
      <c r="AJ7" s="256"/>
      <c r="AK7" s="256"/>
      <c r="AL7" s="256"/>
      <c r="AM7" s="256"/>
      <c r="AN7" s="256"/>
      <c r="AO7" s="256"/>
      <c r="AP7" s="256"/>
      <c r="AQ7" s="257"/>
      <c r="AR7" s="228" t="s">
        <v>310</v>
      </c>
      <c r="AS7" s="300"/>
      <c r="AT7" s="300"/>
      <c r="AU7" s="300"/>
      <c r="AV7" s="300"/>
      <c r="AW7" s="300"/>
      <c r="AX7" s="300"/>
      <c r="AY7" s="300"/>
      <c r="AZ7" s="300"/>
      <c r="BA7" s="300"/>
      <c r="BB7" s="300"/>
      <c r="BC7" s="300"/>
      <c r="BD7" s="331" t="s">
        <v>321</v>
      </c>
      <c r="BE7" s="332"/>
      <c r="BF7" s="332"/>
      <c r="BG7" s="194"/>
      <c r="BH7" s="29"/>
      <c r="BJ7"/>
      <c r="BK7"/>
      <c r="BL7"/>
      <c r="BM7"/>
    </row>
    <row r="8" spans="2:65" ht="9" customHeight="1">
      <c r="B8" s="250" t="s">
        <v>134</v>
      </c>
      <c r="C8" s="245"/>
      <c r="D8" s="245"/>
      <c r="E8" s="245"/>
      <c r="F8" s="245"/>
      <c r="G8" s="245"/>
      <c r="H8" s="245"/>
      <c r="I8" s="245"/>
      <c r="J8" s="245"/>
      <c r="K8" s="245"/>
      <c r="L8" s="245"/>
      <c r="M8" s="246"/>
      <c r="N8" s="261">
        <f>27+ProfessionYears</f>
        <v>33</v>
      </c>
      <c r="O8" s="262"/>
      <c r="P8" s="262"/>
      <c r="Q8" s="263"/>
      <c r="R8" s="261">
        <f>FamePointsEarned</f>
        <v>106</v>
      </c>
      <c r="S8" s="262"/>
      <c r="T8" s="262"/>
      <c r="U8" s="262"/>
      <c r="V8" s="262"/>
      <c r="W8" s="262"/>
      <c r="X8" s="262"/>
      <c r="Y8" s="262"/>
      <c r="Z8" s="262"/>
      <c r="AA8" s="262"/>
      <c r="AB8" s="262"/>
      <c r="AC8" s="262"/>
      <c r="AD8" s="262"/>
      <c r="AE8" s="263"/>
      <c r="AF8" s="251"/>
      <c r="AG8" s="251"/>
      <c r="AH8" s="251"/>
      <c r="AI8" s="251"/>
      <c r="AJ8" s="251"/>
      <c r="AK8" s="251"/>
      <c r="AL8" s="251"/>
      <c r="AM8" s="251"/>
      <c r="AN8" s="251"/>
      <c r="AO8" s="251"/>
      <c r="AP8" s="251"/>
      <c r="AQ8" s="252"/>
      <c r="AR8" s="212" t="s">
        <v>393</v>
      </c>
      <c r="AS8" s="314"/>
      <c r="AT8" s="314"/>
      <c r="AU8" s="314"/>
      <c r="AV8" s="314"/>
      <c r="AW8" s="314"/>
      <c r="AX8" s="314"/>
      <c r="AY8" s="314"/>
      <c r="AZ8" s="314"/>
      <c r="BA8" s="314"/>
      <c r="BB8" s="314"/>
      <c r="BC8" s="314"/>
      <c r="BD8" s="328">
        <v>6</v>
      </c>
      <c r="BE8" s="139"/>
      <c r="BF8" s="139"/>
      <c r="BG8" s="140"/>
      <c r="BH8" s="32"/>
      <c r="BJ8"/>
      <c r="BK8"/>
      <c r="BL8"/>
      <c r="BM8"/>
    </row>
    <row r="9" spans="2:65" ht="9" customHeight="1">
      <c r="B9" s="258"/>
      <c r="C9" s="259"/>
      <c r="D9" s="259"/>
      <c r="E9" s="259"/>
      <c r="F9" s="259"/>
      <c r="G9" s="259"/>
      <c r="H9" s="259"/>
      <c r="I9" s="259"/>
      <c r="J9" s="259"/>
      <c r="K9" s="259"/>
      <c r="L9" s="259"/>
      <c r="M9" s="260"/>
      <c r="N9" s="261"/>
      <c r="O9" s="262"/>
      <c r="P9" s="262"/>
      <c r="Q9" s="263"/>
      <c r="R9" s="261"/>
      <c r="S9" s="262"/>
      <c r="T9" s="262"/>
      <c r="U9" s="262"/>
      <c r="V9" s="262"/>
      <c r="W9" s="262"/>
      <c r="X9" s="262"/>
      <c r="Y9" s="262"/>
      <c r="Z9" s="262"/>
      <c r="AA9" s="262"/>
      <c r="AB9" s="262"/>
      <c r="AC9" s="262"/>
      <c r="AD9" s="262"/>
      <c r="AE9" s="263"/>
      <c r="AF9" s="251"/>
      <c r="AG9" s="251"/>
      <c r="AH9" s="251"/>
      <c r="AI9" s="251"/>
      <c r="AJ9" s="251"/>
      <c r="AK9" s="251"/>
      <c r="AL9" s="251"/>
      <c r="AM9" s="251"/>
      <c r="AN9" s="251"/>
      <c r="AO9" s="251"/>
      <c r="AP9" s="251"/>
      <c r="AQ9" s="252"/>
      <c r="AR9" s="215"/>
      <c r="AS9" s="216"/>
      <c r="AT9" s="216"/>
      <c r="AU9" s="216"/>
      <c r="AV9" s="216"/>
      <c r="AW9" s="216"/>
      <c r="AX9" s="216"/>
      <c r="AY9" s="216"/>
      <c r="AZ9" s="216"/>
      <c r="BA9" s="216"/>
      <c r="BB9" s="216"/>
      <c r="BC9" s="216"/>
      <c r="BD9" s="329"/>
      <c r="BE9" s="329"/>
      <c r="BF9" s="329"/>
      <c r="BG9" s="330"/>
      <c r="BH9" s="28"/>
      <c r="BJ9"/>
      <c r="BK9"/>
      <c r="BL9"/>
      <c r="BM9"/>
    </row>
    <row r="10" spans="2:65" ht="9" customHeight="1">
      <c r="B10" s="54"/>
      <c r="C10" s="55"/>
      <c r="D10" s="55"/>
      <c r="E10" s="55"/>
      <c r="F10" s="55"/>
      <c r="G10" s="55"/>
      <c r="H10" s="55"/>
      <c r="I10" s="55"/>
      <c r="J10" s="55"/>
      <c r="K10" s="55"/>
      <c r="L10" s="55"/>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7"/>
      <c r="AR10" s="264" t="s">
        <v>311</v>
      </c>
      <c r="AS10" s="265"/>
      <c r="AT10" s="265"/>
      <c r="AU10" s="265"/>
      <c r="AV10" s="265"/>
      <c r="AW10" s="265"/>
      <c r="AX10" s="265"/>
      <c r="AY10" s="265"/>
      <c r="AZ10" s="265"/>
      <c r="BA10" s="265"/>
      <c r="BB10" s="265"/>
      <c r="BC10" s="265"/>
      <c r="BD10" s="265"/>
      <c r="BE10" s="265"/>
      <c r="BF10" s="265"/>
      <c r="BG10" s="266"/>
      <c r="BH10" s="33"/>
      <c r="BJ10"/>
      <c r="BK10"/>
      <c r="BL10"/>
      <c r="BM10"/>
    </row>
    <row r="11" spans="2:65" ht="9" customHeight="1">
      <c r="B11" s="58"/>
      <c r="C11" s="59"/>
      <c r="D11" s="59"/>
      <c r="E11" s="60"/>
      <c r="F11" s="59"/>
      <c r="G11" s="59"/>
      <c r="H11" s="60"/>
      <c r="I11" s="59"/>
      <c r="J11" s="59"/>
      <c r="K11" s="60"/>
      <c r="L11" s="59"/>
      <c r="M11" s="59"/>
      <c r="N11" s="60"/>
      <c r="O11" s="59"/>
      <c r="P11" s="59"/>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2"/>
      <c r="AR11" s="141"/>
      <c r="AS11" s="267"/>
      <c r="AT11" s="267"/>
      <c r="AU11" s="267"/>
      <c r="AV11" s="267"/>
      <c r="AW11" s="267"/>
      <c r="AX11" s="267"/>
      <c r="AY11" s="267"/>
      <c r="AZ11" s="267"/>
      <c r="BA11" s="267"/>
      <c r="BB11" s="267"/>
      <c r="BC11" s="267"/>
      <c r="BD11" s="267"/>
      <c r="BE11" s="267"/>
      <c r="BF11" s="267"/>
      <c r="BG11" s="140"/>
      <c r="BH11" s="33"/>
      <c r="BJ11"/>
      <c r="BK11"/>
      <c r="BL11"/>
      <c r="BM11"/>
    </row>
    <row r="12" spans="2:65" ht="9" customHeight="1">
      <c r="B12" s="63"/>
      <c r="C12" s="59"/>
      <c r="D12" s="234" t="s">
        <v>150</v>
      </c>
      <c r="E12" s="235"/>
      <c r="F12" s="235"/>
      <c r="G12" s="235"/>
      <c r="H12" s="235"/>
      <c r="I12" s="235"/>
      <c r="J12" s="59"/>
      <c r="K12" s="59"/>
      <c r="L12" s="234" t="s">
        <v>152</v>
      </c>
      <c r="M12" s="235"/>
      <c r="N12" s="235"/>
      <c r="O12" s="235"/>
      <c r="P12" s="235"/>
      <c r="Q12" s="235"/>
      <c r="R12" s="61"/>
      <c r="S12" s="61"/>
      <c r="T12" s="234" t="s">
        <v>155</v>
      </c>
      <c r="U12" s="235"/>
      <c r="V12" s="235"/>
      <c r="W12" s="235"/>
      <c r="X12" s="235"/>
      <c r="Y12" s="235"/>
      <c r="Z12" s="61"/>
      <c r="AA12" s="61"/>
      <c r="AB12" s="234" t="s">
        <v>156</v>
      </c>
      <c r="AC12" s="234"/>
      <c r="AD12" s="234"/>
      <c r="AE12" s="234"/>
      <c r="AF12" s="234"/>
      <c r="AG12" s="234"/>
      <c r="AH12" s="61"/>
      <c r="AI12" s="61"/>
      <c r="AJ12" s="234" t="s">
        <v>151</v>
      </c>
      <c r="AK12" s="335"/>
      <c r="AL12" s="335"/>
      <c r="AM12" s="335"/>
      <c r="AN12" s="335"/>
      <c r="AO12" s="335"/>
      <c r="AP12" s="61"/>
      <c r="AQ12" s="62"/>
      <c r="AR12" s="141"/>
      <c r="AS12" s="267"/>
      <c r="AT12" s="267"/>
      <c r="AU12" s="267"/>
      <c r="AV12" s="267"/>
      <c r="AW12" s="267"/>
      <c r="AX12" s="267"/>
      <c r="AY12" s="267"/>
      <c r="AZ12" s="267"/>
      <c r="BA12" s="267"/>
      <c r="BB12" s="267"/>
      <c r="BC12" s="267"/>
      <c r="BD12" s="267"/>
      <c r="BE12" s="267"/>
      <c r="BF12" s="267"/>
      <c r="BG12" s="140"/>
      <c r="BH12" s="33"/>
      <c r="BJ12"/>
      <c r="BK12"/>
      <c r="BL12"/>
      <c r="BM12"/>
    </row>
    <row r="13" spans="2:65" ht="9" customHeight="1">
      <c r="B13" s="63"/>
      <c r="C13" s="59"/>
      <c r="D13" s="235"/>
      <c r="E13" s="235"/>
      <c r="F13" s="235"/>
      <c r="G13" s="235"/>
      <c r="H13" s="235"/>
      <c r="I13" s="235"/>
      <c r="J13" s="59"/>
      <c r="K13" s="59"/>
      <c r="L13" s="235"/>
      <c r="M13" s="235"/>
      <c r="N13" s="235"/>
      <c r="O13" s="235"/>
      <c r="P13" s="235"/>
      <c r="Q13" s="235"/>
      <c r="R13" s="61"/>
      <c r="S13" s="61"/>
      <c r="T13" s="235"/>
      <c r="U13" s="235"/>
      <c r="V13" s="235"/>
      <c r="W13" s="235"/>
      <c r="X13" s="235"/>
      <c r="Y13" s="235"/>
      <c r="Z13" s="61"/>
      <c r="AA13" s="61"/>
      <c r="AB13" s="234"/>
      <c r="AC13" s="234"/>
      <c r="AD13" s="234"/>
      <c r="AE13" s="234"/>
      <c r="AF13" s="234"/>
      <c r="AG13" s="234"/>
      <c r="AH13" s="61"/>
      <c r="AI13" s="61"/>
      <c r="AJ13" s="335"/>
      <c r="AK13" s="335"/>
      <c r="AL13" s="335"/>
      <c r="AM13" s="335"/>
      <c r="AN13" s="335"/>
      <c r="AO13" s="335"/>
      <c r="AP13" s="61"/>
      <c r="AQ13" s="62"/>
      <c r="AR13" s="141"/>
      <c r="AS13" s="267"/>
      <c r="AT13" s="267"/>
      <c r="AU13" s="267"/>
      <c r="AV13" s="267"/>
      <c r="AW13" s="267"/>
      <c r="AX13" s="267"/>
      <c r="AY13" s="267"/>
      <c r="AZ13" s="267"/>
      <c r="BA13" s="267"/>
      <c r="BB13" s="267"/>
      <c r="BC13" s="267"/>
      <c r="BD13" s="267"/>
      <c r="BE13" s="267"/>
      <c r="BF13" s="267"/>
      <c r="BG13" s="140"/>
      <c r="BH13" s="33"/>
      <c r="BJ13"/>
      <c r="BK13"/>
      <c r="BL13"/>
      <c r="BM13"/>
    </row>
    <row r="14" spans="2:65" ht="9" customHeight="1">
      <c r="B14" s="64"/>
      <c r="C14" s="65"/>
      <c r="D14" s="235"/>
      <c r="E14" s="235"/>
      <c r="F14" s="235"/>
      <c r="G14" s="235"/>
      <c r="H14" s="235"/>
      <c r="I14" s="235"/>
      <c r="J14" s="66"/>
      <c r="K14" s="66"/>
      <c r="L14" s="235"/>
      <c r="M14" s="235"/>
      <c r="N14" s="235"/>
      <c r="O14" s="235"/>
      <c r="P14" s="235"/>
      <c r="Q14" s="235"/>
      <c r="R14" s="61"/>
      <c r="S14" s="61"/>
      <c r="T14" s="235"/>
      <c r="U14" s="235"/>
      <c r="V14" s="235"/>
      <c r="W14" s="235"/>
      <c r="X14" s="235"/>
      <c r="Y14" s="235"/>
      <c r="Z14" s="61"/>
      <c r="AA14" s="61"/>
      <c r="AB14" s="234"/>
      <c r="AC14" s="234"/>
      <c r="AD14" s="234"/>
      <c r="AE14" s="234"/>
      <c r="AF14" s="234"/>
      <c r="AG14" s="234"/>
      <c r="AH14" s="61"/>
      <c r="AI14" s="61"/>
      <c r="AJ14" s="235"/>
      <c r="AK14" s="235"/>
      <c r="AL14" s="235"/>
      <c r="AM14" s="235"/>
      <c r="AN14" s="235"/>
      <c r="AO14" s="235"/>
      <c r="AP14" s="61"/>
      <c r="AQ14" s="62"/>
      <c r="AR14" s="141"/>
      <c r="AS14" s="267"/>
      <c r="AT14" s="267"/>
      <c r="AU14" s="267"/>
      <c r="AV14" s="267"/>
      <c r="AW14" s="267"/>
      <c r="AX14" s="267"/>
      <c r="AY14" s="267"/>
      <c r="AZ14" s="267"/>
      <c r="BA14" s="267"/>
      <c r="BB14" s="267"/>
      <c r="BC14" s="267"/>
      <c r="BD14" s="267"/>
      <c r="BE14" s="267"/>
      <c r="BF14" s="267"/>
      <c r="BG14" s="140"/>
      <c r="BH14" s="33"/>
      <c r="BJ14"/>
      <c r="BK14"/>
      <c r="BL14"/>
      <c r="BM14"/>
    </row>
    <row r="15" spans="2:65" ht="9" customHeight="1">
      <c r="B15" s="64"/>
      <c r="C15" s="65"/>
      <c r="D15" s="211">
        <v>10</v>
      </c>
      <c r="E15" s="211"/>
      <c r="F15" s="211"/>
      <c r="G15" s="211"/>
      <c r="H15" s="211"/>
      <c r="I15" s="211"/>
      <c r="J15" s="66"/>
      <c r="K15" s="66"/>
      <c r="L15" s="211">
        <v>7</v>
      </c>
      <c r="M15" s="211"/>
      <c r="N15" s="211"/>
      <c r="O15" s="211"/>
      <c r="P15" s="211"/>
      <c r="Q15" s="211"/>
      <c r="R15" s="61"/>
      <c r="S15" s="61"/>
      <c r="T15" s="211">
        <v>9</v>
      </c>
      <c r="U15" s="211"/>
      <c r="V15" s="211"/>
      <c r="W15" s="211"/>
      <c r="X15" s="211"/>
      <c r="Y15" s="211"/>
      <c r="Z15" s="61"/>
      <c r="AA15" s="61"/>
      <c r="AB15" s="211">
        <v>9</v>
      </c>
      <c r="AC15" s="211"/>
      <c r="AD15" s="211"/>
      <c r="AE15" s="211"/>
      <c r="AF15" s="211"/>
      <c r="AG15" s="211"/>
      <c r="AH15" s="61"/>
      <c r="AI15" s="61"/>
      <c r="AJ15" s="211">
        <v>8</v>
      </c>
      <c r="AK15" s="211"/>
      <c r="AL15" s="211"/>
      <c r="AM15" s="211"/>
      <c r="AN15" s="211"/>
      <c r="AO15" s="211"/>
      <c r="AP15" s="61"/>
      <c r="AQ15" s="62"/>
      <c r="AR15" s="141"/>
      <c r="AS15" s="267"/>
      <c r="AT15" s="267"/>
      <c r="AU15" s="267"/>
      <c r="AV15" s="267"/>
      <c r="AW15" s="267"/>
      <c r="AX15" s="267"/>
      <c r="AY15" s="267"/>
      <c r="AZ15" s="267"/>
      <c r="BA15" s="267"/>
      <c r="BB15" s="267"/>
      <c r="BC15" s="267"/>
      <c r="BD15" s="267"/>
      <c r="BE15" s="267"/>
      <c r="BF15" s="267"/>
      <c r="BG15" s="140"/>
      <c r="BH15" s="33"/>
      <c r="BJ15"/>
      <c r="BK15"/>
      <c r="BL15"/>
      <c r="BM15"/>
    </row>
    <row r="16" spans="2:65" ht="9" customHeight="1">
      <c r="B16" s="63"/>
      <c r="C16" s="59"/>
      <c r="D16" s="211"/>
      <c r="E16" s="211"/>
      <c r="F16" s="211"/>
      <c r="G16" s="211"/>
      <c r="H16" s="211"/>
      <c r="I16" s="211"/>
      <c r="J16" s="59"/>
      <c r="K16" s="59"/>
      <c r="L16" s="211"/>
      <c r="M16" s="211"/>
      <c r="N16" s="211"/>
      <c r="O16" s="211"/>
      <c r="P16" s="211"/>
      <c r="Q16" s="211"/>
      <c r="R16" s="61"/>
      <c r="S16" s="61"/>
      <c r="T16" s="211"/>
      <c r="U16" s="211"/>
      <c r="V16" s="211"/>
      <c r="W16" s="211"/>
      <c r="X16" s="211"/>
      <c r="Y16" s="211"/>
      <c r="Z16" s="61"/>
      <c r="AA16" s="61"/>
      <c r="AB16" s="211"/>
      <c r="AC16" s="211"/>
      <c r="AD16" s="211"/>
      <c r="AE16" s="211"/>
      <c r="AF16" s="211"/>
      <c r="AG16" s="211"/>
      <c r="AH16" s="61"/>
      <c r="AI16" s="61"/>
      <c r="AJ16" s="211"/>
      <c r="AK16" s="211"/>
      <c r="AL16" s="211"/>
      <c r="AM16" s="211"/>
      <c r="AN16" s="211"/>
      <c r="AO16" s="211"/>
      <c r="AP16" s="61"/>
      <c r="AQ16" s="62"/>
      <c r="AR16" s="141"/>
      <c r="AS16" s="267"/>
      <c r="AT16" s="267"/>
      <c r="AU16" s="267"/>
      <c r="AV16" s="267"/>
      <c r="AW16" s="267"/>
      <c r="AX16" s="267"/>
      <c r="AY16" s="267"/>
      <c r="AZ16" s="267"/>
      <c r="BA16" s="267"/>
      <c r="BB16" s="267"/>
      <c r="BC16" s="267"/>
      <c r="BD16" s="267"/>
      <c r="BE16" s="267"/>
      <c r="BF16" s="267"/>
      <c r="BG16" s="140"/>
      <c r="BH16" s="33"/>
      <c r="BJ16"/>
      <c r="BK16"/>
      <c r="BL16"/>
      <c r="BM16"/>
    </row>
    <row r="17" spans="1:65" ht="9" customHeight="1">
      <c r="B17" s="67"/>
      <c r="C17" s="68"/>
      <c r="D17" s="211"/>
      <c r="E17" s="211"/>
      <c r="F17" s="211"/>
      <c r="G17" s="211"/>
      <c r="H17" s="211"/>
      <c r="I17" s="211"/>
      <c r="J17" s="69"/>
      <c r="K17" s="69"/>
      <c r="L17" s="211"/>
      <c r="M17" s="211"/>
      <c r="N17" s="211"/>
      <c r="O17" s="211"/>
      <c r="P17" s="211"/>
      <c r="Q17" s="211"/>
      <c r="R17" s="61"/>
      <c r="S17" s="61"/>
      <c r="T17" s="211"/>
      <c r="U17" s="211"/>
      <c r="V17" s="211"/>
      <c r="W17" s="211"/>
      <c r="X17" s="211"/>
      <c r="Y17" s="211"/>
      <c r="Z17" s="61"/>
      <c r="AA17" s="61"/>
      <c r="AB17" s="211"/>
      <c r="AC17" s="211"/>
      <c r="AD17" s="211"/>
      <c r="AE17" s="211"/>
      <c r="AF17" s="211"/>
      <c r="AG17" s="211"/>
      <c r="AH17" s="61"/>
      <c r="AI17" s="61"/>
      <c r="AJ17" s="211"/>
      <c r="AK17" s="211"/>
      <c r="AL17" s="211"/>
      <c r="AM17" s="211"/>
      <c r="AN17" s="211"/>
      <c r="AO17" s="211"/>
      <c r="AP17" s="61"/>
      <c r="AQ17" s="62"/>
      <c r="AR17" s="141"/>
      <c r="AS17" s="267"/>
      <c r="AT17" s="267"/>
      <c r="AU17" s="267"/>
      <c r="AV17" s="267"/>
      <c r="AW17" s="267"/>
      <c r="AX17" s="267"/>
      <c r="AY17" s="267"/>
      <c r="AZ17" s="267"/>
      <c r="BA17" s="267"/>
      <c r="BB17" s="267"/>
      <c r="BC17" s="267"/>
      <c r="BD17" s="267"/>
      <c r="BE17" s="267"/>
      <c r="BF17" s="267"/>
      <c r="BG17" s="140"/>
      <c r="BH17" s="33"/>
      <c r="BJ17"/>
      <c r="BK17"/>
      <c r="BL17"/>
      <c r="BM17"/>
    </row>
    <row r="18" spans="1:65" ht="9" customHeight="1">
      <c r="B18" s="58"/>
      <c r="C18" s="70"/>
      <c r="D18" s="70"/>
      <c r="E18" s="61"/>
      <c r="F18" s="70"/>
      <c r="G18" s="70"/>
      <c r="H18" s="61"/>
      <c r="I18" s="61"/>
      <c r="J18" s="61"/>
      <c r="K18" s="70"/>
      <c r="L18" s="70"/>
      <c r="M18" s="61"/>
      <c r="N18" s="70"/>
      <c r="O18" s="70"/>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141"/>
      <c r="AS18" s="267"/>
      <c r="AT18" s="267"/>
      <c r="AU18" s="267"/>
      <c r="AV18" s="267"/>
      <c r="AW18" s="267"/>
      <c r="AX18" s="267"/>
      <c r="AY18" s="267"/>
      <c r="AZ18" s="267"/>
      <c r="BA18" s="267"/>
      <c r="BB18" s="267"/>
      <c r="BC18" s="267"/>
      <c r="BD18" s="267"/>
      <c r="BE18" s="267"/>
      <c r="BF18" s="267"/>
      <c r="BG18" s="140"/>
      <c r="BH18" s="33"/>
      <c r="BJ18"/>
      <c r="BK18"/>
      <c r="BL18"/>
      <c r="BM18"/>
    </row>
    <row r="19" spans="1:65" ht="9" customHeight="1">
      <c r="B19" s="58"/>
      <c r="C19" s="61"/>
      <c r="D19" s="61"/>
      <c r="E19" s="61"/>
      <c r="F19" s="61"/>
      <c r="G19" s="236" t="s">
        <v>158</v>
      </c>
      <c r="H19" s="284"/>
      <c r="I19" s="284"/>
      <c r="J19" s="285"/>
      <c r="K19" s="61"/>
      <c r="L19" s="61"/>
      <c r="M19" s="61"/>
      <c r="N19" s="61"/>
      <c r="O19" s="236" t="s">
        <v>159</v>
      </c>
      <c r="P19" s="284"/>
      <c r="Q19" s="284"/>
      <c r="R19" s="285"/>
      <c r="S19" s="61"/>
      <c r="T19" s="61"/>
      <c r="U19" s="61"/>
      <c r="V19" s="61"/>
      <c r="W19" s="61"/>
      <c r="X19" s="61"/>
      <c r="Y19" s="61"/>
      <c r="Z19" s="61"/>
      <c r="AA19" s="236" t="s">
        <v>157</v>
      </c>
      <c r="AB19" s="284"/>
      <c r="AC19" s="284"/>
      <c r="AD19" s="285"/>
      <c r="AE19" s="61"/>
      <c r="AF19" s="61"/>
      <c r="AG19" s="61"/>
      <c r="AH19" s="61"/>
      <c r="AI19" s="236" t="s">
        <v>160</v>
      </c>
      <c r="AJ19" s="237"/>
      <c r="AK19" s="237"/>
      <c r="AL19" s="238"/>
      <c r="AM19" s="61"/>
      <c r="AN19" s="61"/>
      <c r="AO19" s="61"/>
      <c r="AP19" s="61"/>
      <c r="AQ19" s="62"/>
      <c r="AR19" s="141"/>
      <c r="AS19" s="267"/>
      <c r="AT19" s="267"/>
      <c r="AU19" s="267"/>
      <c r="AV19" s="267"/>
      <c r="AW19" s="267"/>
      <c r="AX19" s="267"/>
      <c r="AY19" s="267"/>
      <c r="AZ19" s="267"/>
      <c r="BA19" s="267"/>
      <c r="BB19" s="267"/>
      <c r="BC19" s="267"/>
      <c r="BD19" s="267"/>
      <c r="BE19" s="267"/>
      <c r="BF19" s="267"/>
      <c r="BG19" s="140"/>
      <c r="BH19" s="33"/>
      <c r="BJ19"/>
      <c r="BK19"/>
      <c r="BL19"/>
      <c r="BM19"/>
    </row>
    <row r="20" spans="1:65" ht="9" customHeight="1">
      <c r="B20" s="58"/>
      <c r="C20" s="61"/>
      <c r="D20" s="61"/>
      <c r="E20" s="61"/>
      <c r="F20" s="61"/>
      <c r="G20" s="286"/>
      <c r="H20" s="287"/>
      <c r="I20" s="287"/>
      <c r="J20" s="288"/>
      <c r="K20" s="61"/>
      <c r="L20" s="61"/>
      <c r="M20" s="61"/>
      <c r="N20" s="61"/>
      <c r="O20" s="286"/>
      <c r="P20" s="287"/>
      <c r="Q20" s="287"/>
      <c r="R20" s="288"/>
      <c r="S20" s="61"/>
      <c r="T20" s="61"/>
      <c r="U20" s="61"/>
      <c r="V20" s="61"/>
      <c r="W20" s="61"/>
      <c r="X20" s="61"/>
      <c r="Y20" s="61"/>
      <c r="Z20" s="61"/>
      <c r="AA20" s="286"/>
      <c r="AB20" s="287"/>
      <c r="AC20" s="287"/>
      <c r="AD20" s="288"/>
      <c r="AE20" s="61"/>
      <c r="AF20" s="61"/>
      <c r="AG20" s="61"/>
      <c r="AH20" s="61"/>
      <c r="AI20" s="239"/>
      <c r="AJ20" s="240"/>
      <c r="AK20" s="240"/>
      <c r="AL20" s="241"/>
      <c r="AM20" s="61"/>
      <c r="AN20" s="61"/>
      <c r="AO20" s="61"/>
      <c r="AP20" s="61"/>
      <c r="AQ20" s="62"/>
      <c r="AR20" s="141"/>
      <c r="AS20" s="267"/>
      <c r="AT20" s="267"/>
      <c r="AU20" s="267"/>
      <c r="AV20" s="267"/>
      <c r="AW20" s="267"/>
      <c r="AX20" s="267"/>
      <c r="AY20" s="267"/>
      <c r="AZ20" s="267"/>
      <c r="BA20" s="267"/>
      <c r="BB20" s="267"/>
      <c r="BC20" s="267"/>
      <c r="BD20" s="267"/>
      <c r="BE20" s="267"/>
      <c r="BF20" s="267"/>
      <c r="BG20" s="140"/>
      <c r="BH20" s="33"/>
      <c r="BJ20"/>
      <c r="BK20"/>
      <c r="BL20"/>
      <c r="BM20"/>
    </row>
    <row r="21" spans="1:65" ht="9" customHeight="1">
      <c r="B21" s="58"/>
      <c r="C21" s="61"/>
      <c r="D21" s="61"/>
      <c r="E21" s="61"/>
      <c r="F21" s="61"/>
      <c r="G21" s="272">
        <f>VLOOKUP(PER+DEX,SpeedTable,2,TRUE)</f>
        <v>2</v>
      </c>
      <c r="H21" s="273"/>
      <c r="I21" s="273"/>
      <c r="J21" s="274"/>
      <c r="K21" s="61"/>
      <c r="L21" s="61"/>
      <c r="M21" s="61"/>
      <c r="N21" s="61"/>
      <c r="O21" s="278" t="str">
        <f>VLOOKUP(WIL,StaminaTable,2,TRUE)</f>
        <v>28 hrs.</v>
      </c>
      <c r="P21" s="279"/>
      <c r="Q21" s="279"/>
      <c r="R21" s="280"/>
      <c r="S21" s="61"/>
      <c r="T21" s="61"/>
      <c r="U21" s="61"/>
      <c r="V21" s="61"/>
      <c r="W21" s="61"/>
      <c r="X21" s="61"/>
      <c r="Y21" s="61"/>
      <c r="Z21" s="61"/>
      <c r="AA21" s="278" t="str">
        <f>VLOOKUP(WIL,RunningSwimmingTable,2,TRUE)</f>
        <v>25 mins.</v>
      </c>
      <c r="AB21" s="279"/>
      <c r="AC21" s="279"/>
      <c r="AD21" s="280"/>
      <c r="AE21" s="61"/>
      <c r="AF21" s="61"/>
      <c r="AG21" s="61"/>
      <c r="AH21" s="61"/>
      <c r="AI21" s="317" t="str">
        <f>VLOOKUP(STR,CarryTable,2,TRUE)</f>
        <v>101-150 lbs.</v>
      </c>
      <c r="AJ21" s="318"/>
      <c r="AK21" s="318"/>
      <c r="AL21" s="319"/>
      <c r="AM21" s="61"/>
      <c r="AN21" s="61"/>
      <c r="AO21" s="61"/>
      <c r="AP21" s="61"/>
      <c r="AQ21" s="62"/>
      <c r="AR21" s="141"/>
      <c r="AS21" s="267"/>
      <c r="AT21" s="267"/>
      <c r="AU21" s="267"/>
      <c r="AV21" s="267"/>
      <c r="AW21" s="267"/>
      <c r="AX21" s="267"/>
      <c r="AY21" s="267"/>
      <c r="AZ21" s="267"/>
      <c r="BA21" s="267"/>
      <c r="BB21" s="267"/>
      <c r="BC21" s="267"/>
      <c r="BD21" s="267"/>
      <c r="BE21" s="267"/>
      <c r="BF21" s="267"/>
      <c r="BG21" s="140"/>
      <c r="BH21" s="33"/>
      <c r="BJ21"/>
      <c r="BK21"/>
      <c r="BL21"/>
      <c r="BM21"/>
    </row>
    <row r="22" spans="1:65" ht="9" customHeight="1">
      <c r="B22" s="58"/>
      <c r="C22" s="61"/>
      <c r="D22" s="61"/>
      <c r="E22" s="61"/>
      <c r="F22" s="61"/>
      <c r="G22" s="275"/>
      <c r="H22" s="276"/>
      <c r="I22" s="276"/>
      <c r="J22" s="277"/>
      <c r="K22" s="61"/>
      <c r="L22" s="61"/>
      <c r="M22" s="61"/>
      <c r="N22" s="61"/>
      <c r="O22" s="281"/>
      <c r="P22" s="282"/>
      <c r="Q22" s="282"/>
      <c r="R22" s="283"/>
      <c r="S22" s="61"/>
      <c r="T22" s="61"/>
      <c r="U22" s="61"/>
      <c r="V22" s="61"/>
      <c r="W22" s="61"/>
      <c r="X22" s="61"/>
      <c r="Y22" s="61"/>
      <c r="Z22" s="61"/>
      <c r="AA22" s="281"/>
      <c r="AB22" s="282"/>
      <c r="AC22" s="282"/>
      <c r="AD22" s="283"/>
      <c r="AE22" s="61"/>
      <c r="AF22" s="61"/>
      <c r="AG22" s="61"/>
      <c r="AH22" s="61"/>
      <c r="AI22" s="320"/>
      <c r="AJ22" s="321"/>
      <c r="AK22" s="321"/>
      <c r="AL22" s="322"/>
      <c r="AM22" s="61"/>
      <c r="AN22" s="61"/>
      <c r="AO22" s="61"/>
      <c r="AP22" s="61"/>
      <c r="AQ22" s="62"/>
      <c r="AR22" s="141"/>
      <c r="AS22" s="267"/>
      <c r="AT22" s="267"/>
      <c r="AU22" s="267"/>
      <c r="AV22" s="267"/>
      <c r="AW22" s="267"/>
      <c r="AX22" s="267"/>
      <c r="AY22" s="267"/>
      <c r="AZ22" s="267"/>
      <c r="BA22" s="267"/>
      <c r="BB22" s="267"/>
      <c r="BC22" s="267"/>
      <c r="BD22" s="267"/>
      <c r="BE22" s="267"/>
      <c r="BF22" s="267"/>
      <c r="BG22" s="140"/>
      <c r="BH22" s="33"/>
      <c r="BJ22"/>
      <c r="BK22"/>
      <c r="BL22"/>
      <c r="BM22"/>
    </row>
    <row r="23" spans="1:65" ht="9" customHeight="1">
      <c r="B23" s="58"/>
      <c r="C23" s="61"/>
      <c r="D23" s="61"/>
      <c r="E23" s="61"/>
      <c r="F23" s="61"/>
      <c r="G23" s="59"/>
      <c r="H23" s="59"/>
      <c r="I23" s="59"/>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2"/>
      <c r="AR23" s="141"/>
      <c r="AS23" s="267"/>
      <c r="AT23" s="267"/>
      <c r="AU23" s="267"/>
      <c r="AV23" s="267"/>
      <c r="AW23" s="267"/>
      <c r="AX23" s="267"/>
      <c r="AY23" s="267"/>
      <c r="AZ23" s="267"/>
      <c r="BA23" s="267"/>
      <c r="BB23" s="267"/>
      <c r="BC23" s="267"/>
      <c r="BD23" s="267"/>
      <c r="BE23" s="267"/>
      <c r="BF23" s="267"/>
      <c r="BG23" s="140"/>
      <c r="BH23" s="33"/>
      <c r="BJ23"/>
      <c r="BK23"/>
      <c r="BL23"/>
      <c r="BM23"/>
    </row>
    <row r="24" spans="1:65" ht="9" customHeight="1">
      <c r="B24" s="58"/>
      <c r="C24" s="61"/>
      <c r="D24" s="61"/>
      <c r="E24" s="61"/>
      <c r="F24" s="61"/>
      <c r="G24" s="61"/>
      <c r="H24" s="61"/>
      <c r="I24" s="61"/>
      <c r="J24" s="61"/>
      <c r="K24" s="61"/>
      <c r="L24" s="61"/>
      <c r="M24" s="61"/>
      <c r="N24" s="61"/>
      <c r="O24" s="61"/>
      <c r="P24" s="61"/>
      <c r="Q24" s="232" t="s">
        <v>323</v>
      </c>
      <c r="R24" s="233"/>
      <c r="S24" s="233"/>
      <c r="T24" s="233"/>
      <c r="U24" s="233"/>
      <c r="V24" s="233"/>
      <c r="W24" s="233"/>
      <c r="X24" s="233"/>
      <c r="Y24" s="233"/>
      <c r="Z24" s="268" t="str">
        <f>VLOOKUP(STR,HandToHandTable,2,TRUE)</f>
        <v>B</v>
      </c>
      <c r="AA24" s="268"/>
      <c r="AB24" s="269"/>
      <c r="AC24" s="61"/>
      <c r="AD24" s="61"/>
      <c r="AE24" s="61"/>
      <c r="AF24" s="61"/>
      <c r="AG24" s="61"/>
      <c r="AH24" s="61"/>
      <c r="AI24" s="61"/>
      <c r="AJ24" s="61"/>
      <c r="AK24" s="61"/>
      <c r="AL24" s="61"/>
      <c r="AM24" s="61"/>
      <c r="AN24" s="61"/>
      <c r="AO24" s="61"/>
      <c r="AP24" s="61"/>
      <c r="AQ24" s="62"/>
      <c r="AR24" s="141"/>
      <c r="AS24" s="267"/>
      <c r="AT24" s="267"/>
      <c r="AU24" s="267"/>
      <c r="AV24" s="267"/>
      <c r="AW24" s="267"/>
      <c r="AX24" s="267"/>
      <c r="AY24" s="267"/>
      <c r="AZ24" s="267"/>
      <c r="BA24" s="267"/>
      <c r="BB24" s="267"/>
      <c r="BC24" s="267"/>
      <c r="BD24" s="267"/>
      <c r="BE24" s="267"/>
      <c r="BF24" s="267"/>
      <c r="BG24" s="140"/>
      <c r="BH24" s="33"/>
      <c r="BJ24"/>
      <c r="BK24"/>
      <c r="BL24"/>
      <c r="BM24"/>
    </row>
    <row r="25" spans="1:65" ht="9" customHeight="1">
      <c r="B25" s="58"/>
      <c r="C25" s="61"/>
      <c r="D25" s="61"/>
      <c r="E25" s="61"/>
      <c r="F25" s="61"/>
      <c r="G25" s="61"/>
      <c r="H25" s="61"/>
      <c r="I25" s="61"/>
      <c r="J25" s="61"/>
      <c r="K25" s="61"/>
      <c r="L25" s="61"/>
      <c r="M25" s="61"/>
      <c r="N25" s="61"/>
      <c r="O25" s="61"/>
      <c r="P25" s="61"/>
      <c r="Q25" s="230" t="s">
        <v>322</v>
      </c>
      <c r="R25" s="231"/>
      <c r="S25" s="231"/>
      <c r="T25" s="231"/>
      <c r="U25" s="231"/>
      <c r="V25" s="231"/>
      <c r="W25" s="231"/>
      <c r="X25" s="231"/>
      <c r="Y25" s="231"/>
      <c r="Z25" s="270"/>
      <c r="AA25" s="270"/>
      <c r="AB25" s="271"/>
      <c r="AC25" s="61"/>
      <c r="AD25" s="61"/>
      <c r="AE25" s="61"/>
      <c r="AF25" s="61"/>
      <c r="AG25" s="61"/>
      <c r="AH25" s="61"/>
      <c r="AI25" s="61"/>
      <c r="AJ25" s="61"/>
      <c r="AK25" s="61"/>
      <c r="AL25" s="61"/>
      <c r="AM25" s="61"/>
      <c r="AN25" s="61"/>
      <c r="AO25" s="61"/>
      <c r="AP25" s="61"/>
      <c r="AQ25" s="62"/>
      <c r="AR25" s="141"/>
      <c r="AS25" s="267"/>
      <c r="AT25" s="267"/>
      <c r="AU25" s="267"/>
      <c r="AV25" s="267"/>
      <c r="AW25" s="267"/>
      <c r="AX25" s="267"/>
      <c r="AY25" s="267"/>
      <c r="AZ25" s="267"/>
      <c r="BA25" s="267"/>
      <c r="BB25" s="267"/>
      <c r="BC25" s="267"/>
      <c r="BD25" s="267"/>
      <c r="BE25" s="267"/>
      <c r="BF25" s="267"/>
      <c r="BG25" s="140"/>
      <c r="BH25" s="33"/>
      <c r="BJ25"/>
      <c r="BK25"/>
      <c r="BL25"/>
      <c r="BM25"/>
    </row>
    <row r="26" spans="1:65" s="3" customFormat="1" ht="9" customHeight="1" thickBot="1">
      <c r="B26" s="71"/>
      <c r="C26" s="72"/>
      <c r="D26" s="72"/>
      <c r="E26" s="72"/>
      <c r="F26" s="72"/>
      <c r="G26" s="72"/>
      <c r="H26" s="72"/>
      <c r="I26" s="72"/>
      <c r="J26" s="72"/>
      <c r="K26" s="72"/>
      <c r="L26" s="72"/>
      <c r="M26" s="72"/>
      <c r="N26" s="72"/>
      <c r="O26" s="72"/>
      <c r="P26" s="72"/>
      <c r="Q26" s="73"/>
      <c r="R26" s="73"/>
      <c r="S26" s="73"/>
      <c r="T26" s="73"/>
      <c r="U26" s="73"/>
      <c r="V26" s="73"/>
      <c r="W26" s="73"/>
      <c r="X26" s="73"/>
      <c r="Y26" s="73"/>
      <c r="Z26" s="74"/>
      <c r="AA26" s="74"/>
      <c r="AB26" s="74"/>
      <c r="AC26" s="72"/>
      <c r="AD26" s="72"/>
      <c r="AE26" s="72"/>
      <c r="AF26" s="72"/>
      <c r="AG26" s="72"/>
      <c r="AH26" s="72"/>
      <c r="AI26" s="72"/>
      <c r="AJ26" s="72"/>
      <c r="AK26" s="72"/>
      <c r="AL26" s="72"/>
      <c r="AM26" s="72"/>
      <c r="AN26" s="72"/>
      <c r="AO26" s="72"/>
      <c r="AP26" s="72"/>
      <c r="AQ26" s="75"/>
      <c r="AR26" s="142"/>
      <c r="AS26" s="143"/>
      <c r="AT26" s="143"/>
      <c r="AU26" s="143"/>
      <c r="AV26" s="143"/>
      <c r="AW26" s="143"/>
      <c r="AX26" s="143"/>
      <c r="AY26" s="143"/>
      <c r="AZ26" s="143"/>
      <c r="BA26" s="143"/>
      <c r="BB26" s="143"/>
      <c r="BC26" s="143"/>
      <c r="BD26" s="143"/>
      <c r="BE26" s="143"/>
      <c r="BF26" s="143"/>
      <c r="BG26" s="144"/>
      <c r="BH26" s="33"/>
      <c r="BJ26"/>
      <c r="BK26"/>
      <c r="BL26"/>
      <c r="BM26"/>
    </row>
    <row r="27" spans="1:65" ht="11" customHeight="1">
      <c r="B27" s="38"/>
      <c r="C27" s="39"/>
      <c r="D27" s="39"/>
      <c r="E27" s="39"/>
      <c r="F27" s="39"/>
      <c r="G27" s="39"/>
      <c r="H27" s="39"/>
      <c r="I27" s="39"/>
      <c r="J27" s="39"/>
      <c r="K27" s="39"/>
      <c r="L27" s="39"/>
      <c r="M27" s="39"/>
      <c r="N27" s="39"/>
      <c r="O27" s="39"/>
      <c r="P27" s="39"/>
      <c r="Q27" s="39"/>
      <c r="R27" s="39"/>
      <c r="S27" s="39"/>
      <c r="T27" s="40"/>
      <c r="U27" s="38"/>
      <c r="V27" s="39"/>
      <c r="W27" s="39"/>
      <c r="X27" s="39"/>
      <c r="Y27" s="39"/>
      <c r="Z27" s="39"/>
      <c r="AA27" s="39"/>
      <c r="AB27" s="40"/>
      <c r="AC27" s="184" t="s">
        <v>275</v>
      </c>
      <c r="AD27" s="185"/>
      <c r="AE27" s="185"/>
      <c r="AF27" s="185"/>
      <c r="AG27" s="186"/>
      <c r="AH27" s="147" t="s">
        <v>300</v>
      </c>
      <c r="AI27" s="315"/>
      <c r="AJ27" s="315"/>
      <c r="AK27" s="315"/>
      <c r="AL27" s="315"/>
      <c r="AM27" s="315"/>
      <c r="AN27" s="315"/>
      <c r="AO27" s="315"/>
      <c r="AP27" s="315"/>
      <c r="AQ27" s="315"/>
      <c r="AR27" s="315"/>
      <c r="AS27" s="315"/>
      <c r="AT27" s="315"/>
      <c r="AU27" s="315"/>
      <c r="AV27" s="315"/>
      <c r="AW27" s="315"/>
      <c r="AX27" s="315"/>
      <c r="AY27" s="315"/>
      <c r="AZ27" s="315"/>
      <c r="BA27" s="315"/>
      <c r="BB27" s="315"/>
      <c r="BC27" s="315"/>
      <c r="BD27" s="315"/>
      <c r="BE27" s="315"/>
      <c r="BF27" s="315"/>
      <c r="BG27" s="316"/>
      <c r="BH27" s="34"/>
      <c r="BJ27"/>
      <c r="BK27"/>
      <c r="BL27"/>
      <c r="BM27"/>
    </row>
    <row r="28" spans="1:65" s="3" customFormat="1" ht="11" customHeight="1">
      <c r="B28" s="338" t="s">
        <v>276</v>
      </c>
      <c r="C28" s="339"/>
      <c r="D28" s="339"/>
      <c r="E28" s="339"/>
      <c r="F28" s="339"/>
      <c r="G28" s="339"/>
      <c r="H28" s="339"/>
      <c r="I28" s="339"/>
      <c r="J28" s="339"/>
      <c r="K28" s="339"/>
      <c r="L28" s="339"/>
      <c r="M28" s="339"/>
      <c r="N28" s="339"/>
      <c r="O28" s="339"/>
      <c r="P28" s="339"/>
      <c r="Q28" s="223" t="s">
        <v>277</v>
      </c>
      <c r="R28" s="223"/>
      <c r="S28" s="223"/>
      <c r="T28" s="224"/>
      <c r="U28" s="218" t="s">
        <v>116</v>
      </c>
      <c r="V28" s="219"/>
      <c r="W28" s="219"/>
      <c r="X28" s="219"/>
      <c r="Y28" s="219"/>
      <c r="Z28" s="219"/>
      <c r="AA28" s="219"/>
      <c r="AB28" s="220"/>
      <c r="AC28" s="187"/>
      <c r="AD28" s="188"/>
      <c r="AE28" s="188"/>
      <c r="AF28" s="188"/>
      <c r="AG28" s="189"/>
      <c r="AH28" s="155" t="s">
        <v>395</v>
      </c>
      <c r="AI28" s="303"/>
      <c r="AJ28" s="303"/>
      <c r="AK28" s="303"/>
      <c r="AL28" s="303"/>
      <c r="AM28" s="303"/>
      <c r="AN28" s="303"/>
      <c r="AO28" s="303"/>
      <c r="AP28" s="303"/>
      <c r="AQ28" s="303"/>
      <c r="AR28" s="303"/>
      <c r="AS28" s="303"/>
      <c r="AT28" s="303"/>
      <c r="AU28" s="20"/>
      <c r="AV28" s="303"/>
      <c r="AW28" s="303"/>
      <c r="AX28" s="303"/>
      <c r="AY28" s="303"/>
      <c r="AZ28" s="303"/>
      <c r="BA28" s="303"/>
      <c r="BB28" s="303"/>
      <c r="BC28" s="303"/>
      <c r="BD28" s="303"/>
      <c r="BE28" s="303"/>
      <c r="BF28" s="303"/>
      <c r="BG28" s="304"/>
      <c r="BH28" s="34"/>
      <c r="BJ28"/>
      <c r="BK28"/>
      <c r="BL28"/>
      <c r="BM28"/>
    </row>
    <row r="29" spans="1:65" ht="11" customHeight="1">
      <c r="B29" s="181" t="s">
        <v>278</v>
      </c>
      <c r="C29" s="242"/>
      <c r="D29" s="242"/>
      <c r="E29" s="242"/>
      <c r="F29" s="242"/>
      <c r="G29" s="242"/>
      <c r="H29" s="242"/>
      <c r="I29" s="242"/>
      <c r="J29" s="242"/>
      <c r="K29" s="242"/>
      <c r="L29" s="242"/>
      <c r="M29" s="242"/>
      <c r="N29" s="242"/>
      <c r="O29" s="242"/>
      <c r="P29" s="243"/>
      <c r="Q29" s="41" t="str">
        <f t="shared" ref="Q29:Q52" si="0">IF($R29="","","(")</f>
        <v>(</v>
      </c>
      <c r="R29" s="162">
        <v>1</v>
      </c>
      <c r="S29" s="163"/>
      <c r="T29" s="42" t="str">
        <f t="shared" ref="T29:T52" si="1">IF($R29="","",")")</f>
        <v>)</v>
      </c>
      <c r="U29" s="172" t="str">
        <f t="shared" ref="U29:U52" si="2">IF($B29="","",VLOOKUP($B29,SkillTable,2))</f>
        <v>(PER+DEX)/2</v>
      </c>
      <c r="V29" s="173"/>
      <c r="W29" s="173"/>
      <c r="X29" s="173"/>
      <c r="Y29" s="173"/>
      <c r="Z29" s="173"/>
      <c r="AA29" s="173"/>
      <c r="AB29" s="174"/>
      <c r="AC29" s="166">
        <f t="shared" ref="AC29:AC52" si="3">IF($B29="","",VLOOKUP($B29,SkillTable,3)+$R29)</f>
        <v>9</v>
      </c>
      <c r="AD29" s="167"/>
      <c r="AE29" s="167"/>
      <c r="AF29" s="167"/>
      <c r="AG29" s="168"/>
      <c r="AH29" s="155" t="s">
        <v>396</v>
      </c>
      <c r="AI29" s="303"/>
      <c r="AJ29" s="303"/>
      <c r="AK29" s="303"/>
      <c r="AL29" s="303"/>
      <c r="AM29" s="303"/>
      <c r="AN29" s="303"/>
      <c r="AO29" s="303"/>
      <c r="AP29" s="303"/>
      <c r="AQ29" s="303"/>
      <c r="AR29" s="303"/>
      <c r="AS29" s="303"/>
      <c r="AT29" s="303"/>
      <c r="AU29" s="20"/>
      <c r="AV29" s="303"/>
      <c r="AW29" s="303"/>
      <c r="AX29" s="303"/>
      <c r="AY29" s="303"/>
      <c r="AZ29" s="303"/>
      <c r="BA29" s="303"/>
      <c r="BB29" s="303"/>
      <c r="BC29" s="303"/>
      <c r="BD29" s="303"/>
      <c r="BE29" s="303"/>
      <c r="BF29" s="303"/>
      <c r="BG29" s="304"/>
      <c r="BH29" s="35"/>
      <c r="BJ29"/>
      <c r="BK29"/>
      <c r="BL29"/>
      <c r="BM29"/>
    </row>
    <row r="30" spans="1:65" ht="11" customHeight="1">
      <c r="A30" s="21"/>
      <c r="B30" s="181" t="s">
        <v>279</v>
      </c>
      <c r="C30" s="182"/>
      <c r="D30" s="182"/>
      <c r="E30" s="182"/>
      <c r="F30" s="182"/>
      <c r="G30" s="182"/>
      <c r="H30" s="182"/>
      <c r="I30" s="182"/>
      <c r="J30" s="182"/>
      <c r="K30" s="182"/>
      <c r="L30" s="182"/>
      <c r="M30" s="182"/>
      <c r="N30" s="182"/>
      <c r="O30" s="182"/>
      <c r="P30" s="183"/>
      <c r="Q30" s="41" t="str">
        <f t="shared" si="0"/>
        <v>(</v>
      </c>
      <c r="R30" s="162">
        <v>1</v>
      </c>
      <c r="S30" s="163"/>
      <c r="T30" s="42" t="str">
        <f t="shared" si="1"/>
        <v>)</v>
      </c>
      <c r="U30" s="172" t="str">
        <f t="shared" si="2"/>
        <v>WIL</v>
      </c>
      <c r="V30" s="173"/>
      <c r="W30" s="173"/>
      <c r="X30" s="173"/>
      <c r="Y30" s="173"/>
      <c r="Z30" s="173"/>
      <c r="AA30" s="173"/>
      <c r="AB30" s="174"/>
      <c r="AC30" s="166">
        <f t="shared" si="3"/>
        <v>10</v>
      </c>
      <c r="AD30" s="221"/>
      <c r="AE30" s="221"/>
      <c r="AF30" s="221"/>
      <c r="AG30" s="222"/>
      <c r="AH30" s="155" t="s">
        <v>397</v>
      </c>
      <c r="AI30" s="303"/>
      <c r="AJ30" s="303"/>
      <c r="AK30" s="303"/>
      <c r="AL30" s="303"/>
      <c r="AM30" s="303"/>
      <c r="AN30" s="303"/>
      <c r="AO30" s="303"/>
      <c r="AP30" s="303"/>
      <c r="AQ30" s="303"/>
      <c r="AR30" s="303"/>
      <c r="AS30" s="303"/>
      <c r="AT30" s="303"/>
      <c r="AU30" s="20"/>
      <c r="AV30" s="303"/>
      <c r="AW30" s="303"/>
      <c r="AX30" s="303"/>
      <c r="AY30" s="303"/>
      <c r="AZ30" s="303"/>
      <c r="BA30" s="303"/>
      <c r="BB30" s="303"/>
      <c r="BC30" s="303"/>
      <c r="BD30" s="303"/>
      <c r="BE30" s="303"/>
      <c r="BF30" s="303"/>
      <c r="BG30" s="304"/>
      <c r="BH30" s="35"/>
      <c r="BJ30"/>
      <c r="BK30"/>
      <c r="BL30"/>
      <c r="BM30"/>
    </row>
    <row r="31" spans="1:65" ht="11" customHeight="1">
      <c r="A31" s="21"/>
      <c r="B31" s="178" t="s">
        <v>135</v>
      </c>
      <c r="C31" s="179"/>
      <c r="D31" s="179"/>
      <c r="E31" s="179"/>
      <c r="F31" s="179"/>
      <c r="G31" s="179"/>
      <c r="H31" s="179"/>
      <c r="I31" s="179"/>
      <c r="J31" s="179"/>
      <c r="K31" s="179"/>
      <c r="L31" s="179"/>
      <c r="M31" s="179"/>
      <c r="N31" s="179"/>
      <c r="O31" s="179"/>
      <c r="P31" s="180"/>
      <c r="Q31" s="76" t="str">
        <f t="shared" si="0"/>
        <v>(</v>
      </c>
      <c r="R31" s="164">
        <v>1</v>
      </c>
      <c r="S31" s="165"/>
      <c r="T31" s="77" t="str">
        <f t="shared" si="1"/>
        <v>)</v>
      </c>
      <c r="U31" s="175" t="str">
        <f t="shared" si="2"/>
        <v>(PER+DEX)/2</v>
      </c>
      <c r="V31" s="176"/>
      <c r="W31" s="176"/>
      <c r="X31" s="176"/>
      <c r="Y31" s="176"/>
      <c r="Z31" s="176"/>
      <c r="AA31" s="176"/>
      <c r="AB31" s="177"/>
      <c r="AC31" s="169">
        <f t="shared" si="3"/>
        <v>9</v>
      </c>
      <c r="AD31" s="170"/>
      <c r="AE31" s="170"/>
      <c r="AF31" s="170"/>
      <c r="AG31" s="171"/>
      <c r="AH31" s="155" t="s">
        <v>398</v>
      </c>
      <c r="AI31" s="303"/>
      <c r="AJ31" s="303"/>
      <c r="AK31" s="303"/>
      <c r="AL31" s="303"/>
      <c r="AM31" s="303"/>
      <c r="AN31" s="303"/>
      <c r="AO31" s="303"/>
      <c r="AP31" s="303"/>
      <c r="AQ31" s="303"/>
      <c r="AR31" s="303"/>
      <c r="AS31" s="303"/>
      <c r="AT31" s="303"/>
      <c r="AU31" s="20"/>
      <c r="AV31" s="303"/>
      <c r="AW31" s="303"/>
      <c r="AX31" s="303"/>
      <c r="AY31" s="303"/>
      <c r="AZ31" s="303"/>
      <c r="BA31" s="303"/>
      <c r="BB31" s="303"/>
      <c r="BC31" s="303"/>
      <c r="BD31" s="303"/>
      <c r="BE31" s="303"/>
      <c r="BF31" s="303"/>
      <c r="BG31" s="304"/>
      <c r="BH31" s="35"/>
      <c r="BJ31"/>
      <c r="BK31"/>
      <c r="BL31"/>
      <c r="BM31"/>
    </row>
    <row r="32" spans="1:65" s="3" customFormat="1" ht="11" customHeight="1">
      <c r="A32" s="21"/>
      <c r="B32" s="178" t="s">
        <v>136</v>
      </c>
      <c r="C32" s="179"/>
      <c r="D32" s="179"/>
      <c r="E32" s="179"/>
      <c r="F32" s="179"/>
      <c r="G32" s="179"/>
      <c r="H32" s="179"/>
      <c r="I32" s="179"/>
      <c r="J32" s="179"/>
      <c r="K32" s="179"/>
      <c r="L32" s="179"/>
      <c r="M32" s="179"/>
      <c r="N32" s="179"/>
      <c r="O32" s="179"/>
      <c r="P32" s="180"/>
      <c r="Q32" s="76" t="str">
        <f t="shared" si="0"/>
        <v/>
      </c>
      <c r="R32" s="164"/>
      <c r="S32" s="165"/>
      <c r="T32" s="77" t="str">
        <f t="shared" si="1"/>
        <v/>
      </c>
      <c r="U32" s="175" t="str">
        <f t="shared" si="2"/>
        <v>INT</v>
      </c>
      <c r="V32" s="176"/>
      <c r="W32" s="176"/>
      <c r="X32" s="176"/>
      <c r="Y32" s="176"/>
      <c r="Z32" s="176"/>
      <c r="AA32" s="176"/>
      <c r="AB32" s="177"/>
      <c r="AC32" s="169">
        <f t="shared" si="3"/>
        <v>8</v>
      </c>
      <c r="AD32" s="170"/>
      <c r="AE32" s="170"/>
      <c r="AF32" s="170"/>
      <c r="AG32" s="171"/>
      <c r="AH32" s="155" t="s">
        <v>399</v>
      </c>
      <c r="AI32" s="303"/>
      <c r="AJ32" s="303"/>
      <c r="AK32" s="303"/>
      <c r="AL32" s="303"/>
      <c r="AM32" s="303"/>
      <c r="AN32" s="303"/>
      <c r="AO32" s="303"/>
      <c r="AP32" s="303"/>
      <c r="AQ32" s="303"/>
      <c r="AR32" s="303"/>
      <c r="AS32" s="303"/>
      <c r="AT32" s="303"/>
      <c r="AU32" s="20"/>
      <c r="AV32" s="303"/>
      <c r="AW32" s="303"/>
      <c r="AX32" s="303"/>
      <c r="AY32" s="303"/>
      <c r="AZ32" s="303"/>
      <c r="BA32" s="303"/>
      <c r="BB32" s="303"/>
      <c r="BC32" s="303"/>
      <c r="BD32" s="303"/>
      <c r="BE32" s="303"/>
      <c r="BF32" s="303"/>
      <c r="BG32" s="304"/>
      <c r="BH32" s="35"/>
      <c r="BJ32"/>
      <c r="BK32"/>
      <c r="BL32"/>
      <c r="BM32"/>
    </row>
    <row r="33" spans="2:65" ht="11" customHeight="1" thickBot="1">
      <c r="B33" s="181" t="s">
        <v>137</v>
      </c>
      <c r="C33" s="182"/>
      <c r="D33" s="182"/>
      <c r="E33" s="182"/>
      <c r="F33" s="182"/>
      <c r="G33" s="182"/>
      <c r="H33" s="182"/>
      <c r="I33" s="182"/>
      <c r="J33" s="182"/>
      <c r="K33" s="182"/>
      <c r="L33" s="182"/>
      <c r="M33" s="182"/>
      <c r="N33" s="182"/>
      <c r="O33" s="182"/>
      <c r="P33" s="183"/>
      <c r="Q33" s="41" t="str">
        <f t="shared" si="0"/>
        <v>(</v>
      </c>
      <c r="R33" s="162">
        <v>1</v>
      </c>
      <c r="S33" s="163"/>
      <c r="T33" s="42" t="str">
        <f t="shared" si="1"/>
        <v>)</v>
      </c>
      <c r="U33" s="172" t="str">
        <f t="shared" si="2"/>
        <v>INT</v>
      </c>
      <c r="V33" s="173"/>
      <c r="W33" s="173"/>
      <c r="X33" s="173"/>
      <c r="Y33" s="173"/>
      <c r="Z33" s="173"/>
      <c r="AA33" s="173"/>
      <c r="AB33" s="174"/>
      <c r="AC33" s="166">
        <f t="shared" si="3"/>
        <v>9</v>
      </c>
      <c r="AD33" s="167"/>
      <c r="AE33" s="167"/>
      <c r="AF33" s="167"/>
      <c r="AG33" s="168"/>
      <c r="AH33" s="336" t="s">
        <v>400</v>
      </c>
      <c r="AI33" s="337"/>
      <c r="AJ33" s="337"/>
      <c r="AK33" s="337"/>
      <c r="AL33" s="337"/>
      <c r="AM33" s="337"/>
      <c r="AN33" s="337"/>
      <c r="AO33" s="337"/>
      <c r="AP33" s="337"/>
      <c r="AQ33" s="337"/>
      <c r="AR33" s="337"/>
      <c r="AS33" s="337"/>
      <c r="AT33" s="337"/>
      <c r="AU33" s="43"/>
      <c r="AV33" s="337"/>
      <c r="AW33" s="337"/>
      <c r="AX33" s="337"/>
      <c r="AY33" s="337"/>
      <c r="AZ33" s="337"/>
      <c r="BA33" s="337"/>
      <c r="BB33" s="337"/>
      <c r="BC33" s="337"/>
      <c r="BD33" s="337"/>
      <c r="BE33" s="337"/>
      <c r="BF33" s="337"/>
      <c r="BG33" s="340"/>
      <c r="BH33" s="35"/>
      <c r="BJ33"/>
      <c r="BK33"/>
      <c r="BL33"/>
      <c r="BM33"/>
    </row>
    <row r="34" spans="2:65" ht="11" customHeight="1">
      <c r="B34" s="181" t="s">
        <v>138</v>
      </c>
      <c r="C34" s="182"/>
      <c r="D34" s="182"/>
      <c r="E34" s="182"/>
      <c r="F34" s="182"/>
      <c r="G34" s="182"/>
      <c r="H34" s="182"/>
      <c r="I34" s="182"/>
      <c r="J34" s="182"/>
      <c r="K34" s="182"/>
      <c r="L34" s="182"/>
      <c r="M34" s="182"/>
      <c r="N34" s="182"/>
      <c r="O34" s="182"/>
      <c r="P34" s="183"/>
      <c r="Q34" s="41" t="str">
        <f t="shared" si="0"/>
        <v/>
      </c>
      <c r="R34" s="162"/>
      <c r="S34" s="163"/>
      <c r="T34" s="42" t="str">
        <f t="shared" si="1"/>
        <v/>
      </c>
      <c r="U34" s="172" t="str">
        <f t="shared" si="2"/>
        <v>INT</v>
      </c>
      <c r="V34" s="173"/>
      <c r="W34" s="173"/>
      <c r="X34" s="173"/>
      <c r="Y34" s="173"/>
      <c r="Z34" s="173"/>
      <c r="AA34" s="173"/>
      <c r="AB34" s="174"/>
      <c r="AC34" s="166">
        <f t="shared" si="3"/>
        <v>8</v>
      </c>
      <c r="AD34" s="167"/>
      <c r="AE34" s="167"/>
      <c r="AF34" s="167"/>
      <c r="AG34" s="168"/>
      <c r="AH34" s="147" t="s">
        <v>285</v>
      </c>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9"/>
      <c r="BH34" s="35"/>
      <c r="BJ34"/>
      <c r="BK34"/>
      <c r="BL34"/>
      <c r="BM34"/>
    </row>
    <row r="35" spans="2:65" ht="11" customHeight="1">
      <c r="B35" s="178" t="s">
        <v>0</v>
      </c>
      <c r="C35" s="179"/>
      <c r="D35" s="179"/>
      <c r="E35" s="179"/>
      <c r="F35" s="179"/>
      <c r="G35" s="179"/>
      <c r="H35" s="179"/>
      <c r="I35" s="179"/>
      <c r="J35" s="179"/>
      <c r="K35" s="179"/>
      <c r="L35" s="179"/>
      <c r="M35" s="179"/>
      <c r="N35" s="179"/>
      <c r="O35" s="179"/>
      <c r="P35" s="180"/>
      <c r="Q35" s="76" t="str">
        <f t="shared" si="0"/>
        <v>(</v>
      </c>
      <c r="R35" s="164">
        <v>1</v>
      </c>
      <c r="S35" s="165"/>
      <c r="T35" s="77" t="str">
        <f t="shared" si="1"/>
        <v>)</v>
      </c>
      <c r="U35" s="175" t="str">
        <f t="shared" si="2"/>
        <v>(STR+DEX)/2</v>
      </c>
      <c r="V35" s="176"/>
      <c r="W35" s="176"/>
      <c r="X35" s="176"/>
      <c r="Y35" s="176"/>
      <c r="Z35" s="176"/>
      <c r="AA35" s="176"/>
      <c r="AB35" s="177"/>
      <c r="AC35" s="169">
        <f t="shared" si="3"/>
        <v>9</v>
      </c>
      <c r="AD35" s="170"/>
      <c r="AE35" s="170"/>
      <c r="AF35" s="170"/>
      <c r="AG35" s="171"/>
      <c r="AH35" s="155"/>
      <c r="AI35" s="341"/>
      <c r="AJ35" s="341"/>
      <c r="AK35" s="341"/>
      <c r="AL35" s="341"/>
      <c r="AM35" s="341"/>
      <c r="AN35" s="341"/>
      <c r="AO35" s="341"/>
      <c r="AP35" s="341"/>
      <c r="AQ35" s="341"/>
      <c r="AR35" s="341"/>
      <c r="AS35" s="341"/>
      <c r="AT35" s="341"/>
      <c r="AU35" s="341"/>
      <c r="AV35" s="341"/>
      <c r="AW35" s="341"/>
      <c r="AX35" s="341"/>
      <c r="AY35" s="341"/>
      <c r="AZ35" s="341"/>
      <c r="BA35" s="341"/>
      <c r="BB35" s="341"/>
      <c r="BC35" s="341"/>
      <c r="BD35" s="341"/>
      <c r="BE35" s="341"/>
      <c r="BF35" s="341"/>
      <c r="BG35" s="342"/>
      <c r="BH35" s="35"/>
      <c r="BI35" s="20"/>
      <c r="BJ35" s="36"/>
      <c r="BK35"/>
      <c r="BL35"/>
      <c r="BM35"/>
    </row>
    <row r="36" spans="2:65" ht="11" customHeight="1">
      <c r="B36" s="178" t="s">
        <v>1</v>
      </c>
      <c r="C36" s="179"/>
      <c r="D36" s="179"/>
      <c r="E36" s="179"/>
      <c r="F36" s="179"/>
      <c r="G36" s="179"/>
      <c r="H36" s="179"/>
      <c r="I36" s="179"/>
      <c r="J36" s="179"/>
      <c r="K36" s="179"/>
      <c r="L36" s="179"/>
      <c r="M36" s="179"/>
      <c r="N36" s="179"/>
      <c r="O36" s="179"/>
      <c r="P36" s="180"/>
      <c r="Q36" s="76" t="str">
        <f t="shared" si="0"/>
        <v/>
      </c>
      <c r="R36" s="164"/>
      <c r="S36" s="165"/>
      <c r="T36" s="77" t="str">
        <f t="shared" si="1"/>
        <v/>
      </c>
      <c r="U36" s="175" t="str">
        <f t="shared" si="2"/>
        <v>INT</v>
      </c>
      <c r="V36" s="176"/>
      <c r="W36" s="176"/>
      <c r="X36" s="176"/>
      <c r="Y36" s="176"/>
      <c r="Z36" s="176"/>
      <c r="AA36" s="176"/>
      <c r="AB36" s="177"/>
      <c r="AC36" s="169">
        <f t="shared" si="3"/>
        <v>8</v>
      </c>
      <c r="AD36" s="170"/>
      <c r="AE36" s="170"/>
      <c r="AF36" s="170"/>
      <c r="AG36" s="171"/>
      <c r="AH36" s="155"/>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2"/>
      <c r="BH36" s="35"/>
      <c r="BI36" s="20"/>
      <c r="BJ36" s="36"/>
      <c r="BK36"/>
      <c r="BL36"/>
      <c r="BM36"/>
    </row>
    <row r="37" spans="2:65" ht="11" customHeight="1">
      <c r="B37" s="181" t="s">
        <v>2</v>
      </c>
      <c r="C37" s="182"/>
      <c r="D37" s="182"/>
      <c r="E37" s="182"/>
      <c r="F37" s="182"/>
      <c r="G37" s="182"/>
      <c r="H37" s="182"/>
      <c r="I37" s="182"/>
      <c r="J37" s="182"/>
      <c r="K37" s="182"/>
      <c r="L37" s="182"/>
      <c r="M37" s="182"/>
      <c r="N37" s="182"/>
      <c r="O37" s="182"/>
      <c r="P37" s="183"/>
      <c r="Q37" s="41" t="str">
        <f t="shared" si="0"/>
        <v>(</v>
      </c>
      <c r="R37" s="162">
        <v>1</v>
      </c>
      <c r="S37" s="163"/>
      <c r="T37" s="42" t="str">
        <f t="shared" si="1"/>
        <v>)</v>
      </c>
      <c r="U37" s="172" t="str">
        <f t="shared" si="2"/>
        <v>(STR+DEX)/2</v>
      </c>
      <c r="V37" s="173"/>
      <c r="W37" s="173"/>
      <c r="X37" s="173"/>
      <c r="Y37" s="173"/>
      <c r="Z37" s="173"/>
      <c r="AA37" s="173"/>
      <c r="AB37" s="174"/>
      <c r="AC37" s="166">
        <f t="shared" si="3"/>
        <v>9</v>
      </c>
      <c r="AD37" s="167"/>
      <c r="AE37" s="167"/>
      <c r="AF37" s="167"/>
      <c r="AG37" s="168"/>
      <c r="AH37" s="155"/>
      <c r="AI37" s="341"/>
      <c r="AJ37" s="341"/>
      <c r="AK37" s="341"/>
      <c r="AL37" s="341"/>
      <c r="AM37" s="341"/>
      <c r="AN37" s="341"/>
      <c r="AO37" s="341"/>
      <c r="AP37" s="341"/>
      <c r="AQ37" s="341"/>
      <c r="AR37" s="341"/>
      <c r="AS37" s="341"/>
      <c r="AT37" s="341"/>
      <c r="AU37" s="341"/>
      <c r="AV37" s="341"/>
      <c r="AW37" s="341"/>
      <c r="AX37" s="341"/>
      <c r="AY37" s="341"/>
      <c r="AZ37" s="341"/>
      <c r="BA37" s="341"/>
      <c r="BB37" s="341"/>
      <c r="BC37" s="341"/>
      <c r="BD37" s="341"/>
      <c r="BE37" s="341"/>
      <c r="BF37" s="341"/>
      <c r="BG37" s="342"/>
      <c r="BH37" s="35"/>
      <c r="BI37" s="20"/>
      <c r="BJ37" s="36"/>
      <c r="BK37"/>
      <c r="BL37"/>
      <c r="BM37"/>
    </row>
    <row r="38" spans="2:65" ht="11" customHeight="1">
      <c r="B38" s="181" t="s">
        <v>3</v>
      </c>
      <c r="C38" s="182"/>
      <c r="D38" s="182"/>
      <c r="E38" s="182"/>
      <c r="F38" s="182"/>
      <c r="G38" s="182"/>
      <c r="H38" s="182"/>
      <c r="I38" s="182"/>
      <c r="J38" s="182"/>
      <c r="K38" s="182"/>
      <c r="L38" s="182"/>
      <c r="M38" s="182"/>
      <c r="N38" s="182"/>
      <c r="O38" s="182"/>
      <c r="P38" s="183"/>
      <c r="Q38" s="41" t="str">
        <f t="shared" si="0"/>
        <v>(</v>
      </c>
      <c r="R38" s="162">
        <v>3</v>
      </c>
      <c r="S38" s="163"/>
      <c r="T38" s="42" t="str">
        <f t="shared" si="1"/>
        <v>)</v>
      </c>
      <c r="U38" s="172" t="str">
        <f t="shared" si="2"/>
        <v>(DEX+PER)/2</v>
      </c>
      <c r="V38" s="173"/>
      <c r="W38" s="173"/>
      <c r="X38" s="173"/>
      <c r="Y38" s="173"/>
      <c r="Z38" s="173"/>
      <c r="AA38" s="173"/>
      <c r="AB38" s="174"/>
      <c r="AC38" s="166">
        <f t="shared" si="3"/>
        <v>11</v>
      </c>
      <c r="AD38" s="167"/>
      <c r="AE38" s="167"/>
      <c r="AF38" s="167"/>
      <c r="AG38" s="168"/>
      <c r="AH38" s="155"/>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2"/>
      <c r="BH38" s="80"/>
      <c r="BI38" s="20"/>
      <c r="BJ38" s="36"/>
      <c r="BK38"/>
      <c r="BL38"/>
      <c r="BM38"/>
    </row>
    <row r="39" spans="2:65" ht="11" customHeight="1">
      <c r="B39" s="178" t="s">
        <v>4</v>
      </c>
      <c r="C39" s="179"/>
      <c r="D39" s="179"/>
      <c r="E39" s="179"/>
      <c r="F39" s="179"/>
      <c r="G39" s="179"/>
      <c r="H39" s="179"/>
      <c r="I39" s="179"/>
      <c r="J39" s="179"/>
      <c r="K39" s="179"/>
      <c r="L39" s="179"/>
      <c r="M39" s="179"/>
      <c r="N39" s="179"/>
      <c r="O39" s="179"/>
      <c r="P39" s="180"/>
      <c r="Q39" s="76" t="str">
        <f t="shared" si="0"/>
        <v/>
      </c>
      <c r="R39" s="164"/>
      <c r="S39" s="165"/>
      <c r="T39" s="77" t="str">
        <f t="shared" si="1"/>
        <v/>
      </c>
      <c r="U39" s="175" t="str">
        <f t="shared" si="2"/>
        <v>PER</v>
      </c>
      <c r="V39" s="176"/>
      <c r="W39" s="176"/>
      <c r="X39" s="176"/>
      <c r="Y39" s="176"/>
      <c r="Z39" s="176"/>
      <c r="AA39" s="176"/>
      <c r="AB39" s="177"/>
      <c r="AC39" s="169">
        <f t="shared" si="3"/>
        <v>9</v>
      </c>
      <c r="AD39" s="170"/>
      <c r="AE39" s="170"/>
      <c r="AF39" s="170"/>
      <c r="AG39" s="171"/>
      <c r="AH39" s="155"/>
      <c r="AI39" s="341"/>
      <c r="AJ39" s="341"/>
      <c r="AK39" s="341"/>
      <c r="AL39" s="341"/>
      <c r="AM39" s="341"/>
      <c r="AN39" s="341"/>
      <c r="AO39" s="341"/>
      <c r="AP39" s="341"/>
      <c r="AQ39" s="341"/>
      <c r="AR39" s="341"/>
      <c r="AS39" s="341"/>
      <c r="AT39" s="341"/>
      <c r="AU39" s="341"/>
      <c r="AV39" s="341"/>
      <c r="AW39" s="341"/>
      <c r="AX39" s="341"/>
      <c r="AY39" s="341"/>
      <c r="AZ39" s="341"/>
      <c r="BA39" s="341"/>
      <c r="BB39" s="341"/>
      <c r="BC39" s="341"/>
      <c r="BD39" s="341"/>
      <c r="BE39" s="341"/>
      <c r="BF39" s="341"/>
      <c r="BG39" s="342"/>
      <c r="BH39" s="20"/>
      <c r="BI39" s="20"/>
      <c r="BJ39" s="36"/>
      <c r="BK39"/>
      <c r="BL39"/>
      <c r="BM39"/>
    </row>
    <row r="40" spans="2:65" ht="11" customHeight="1" thickBot="1">
      <c r="B40" s="178" t="s">
        <v>5</v>
      </c>
      <c r="C40" s="179"/>
      <c r="D40" s="179"/>
      <c r="E40" s="179"/>
      <c r="F40" s="179"/>
      <c r="G40" s="179"/>
      <c r="H40" s="179"/>
      <c r="I40" s="179"/>
      <c r="J40" s="179"/>
      <c r="K40" s="179"/>
      <c r="L40" s="179"/>
      <c r="M40" s="179"/>
      <c r="N40" s="179"/>
      <c r="O40" s="179"/>
      <c r="P40" s="180"/>
      <c r="Q40" s="76" t="str">
        <f t="shared" si="0"/>
        <v>(</v>
      </c>
      <c r="R40" s="164">
        <v>5</v>
      </c>
      <c r="S40" s="165"/>
      <c r="T40" s="77" t="str">
        <f t="shared" si="1"/>
        <v>)</v>
      </c>
      <c r="U40" s="175" t="str">
        <f t="shared" si="2"/>
        <v>STR</v>
      </c>
      <c r="V40" s="176"/>
      <c r="W40" s="176"/>
      <c r="X40" s="176"/>
      <c r="Y40" s="176"/>
      <c r="Z40" s="176"/>
      <c r="AA40" s="176"/>
      <c r="AB40" s="177"/>
      <c r="AC40" s="169">
        <f t="shared" si="3"/>
        <v>15</v>
      </c>
      <c r="AD40" s="170"/>
      <c r="AE40" s="170"/>
      <c r="AF40" s="170"/>
      <c r="AG40" s="171"/>
      <c r="AH40" s="336"/>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4"/>
      <c r="BH40" s="20"/>
      <c r="BI40" s="20"/>
      <c r="BJ40" s="36"/>
      <c r="BK40"/>
      <c r="BL40"/>
      <c r="BM40"/>
    </row>
    <row r="41" spans="2:65" ht="11" customHeight="1">
      <c r="B41" s="181" t="s">
        <v>6</v>
      </c>
      <c r="C41" s="182"/>
      <c r="D41" s="182"/>
      <c r="E41" s="182"/>
      <c r="F41" s="182"/>
      <c r="G41" s="182"/>
      <c r="H41" s="182"/>
      <c r="I41" s="182"/>
      <c r="J41" s="182"/>
      <c r="K41" s="182"/>
      <c r="L41" s="182"/>
      <c r="M41" s="182"/>
      <c r="N41" s="182"/>
      <c r="O41" s="182"/>
      <c r="P41" s="183"/>
      <c r="Q41" s="41" t="str">
        <f t="shared" si="0"/>
        <v/>
      </c>
      <c r="R41" s="162"/>
      <c r="S41" s="163"/>
      <c r="T41" s="42" t="str">
        <f t="shared" si="1"/>
        <v/>
      </c>
      <c r="U41" s="172" t="str">
        <f t="shared" si="2"/>
        <v>INT</v>
      </c>
      <c r="V41" s="173"/>
      <c r="W41" s="173"/>
      <c r="X41" s="173"/>
      <c r="Y41" s="173"/>
      <c r="Z41" s="173"/>
      <c r="AA41" s="173"/>
      <c r="AB41" s="174"/>
      <c r="AC41" s="166">
        <f t="shared" si="3"/>
        <v>8</v>
      </c>
      <c r="AD41" s="167"/>
      <c r="AE41" s="167"/>
      <c r="AF41" s="167"/>
      <c r="AG41" s="168"/>
      <c r="AH41" s="147" t="s">
        <v>286</v>
      </c>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9"/>
      <c r="BH41" s="1"/>
      <c r="BJ41"/>
      <c r="BK41"/>
      <c r="BL41"/>
      <c r="BM41"/>
    </row>
    <row r="42" spans="2:65" ht="11" customHeight="1">
      <c r="B42" s="181" t="s">
        <v>7</v>
      </c>
      <c r="C42" s="182"/>
      <c r="D42" s="182"/>
      <c r="E42" s="182"/>
      <c r="F42" s="182"/>
      <c r="G42" s="182"/>
      <c r="H42" s="182"/>
      <c r="I42" s="182"/>
      <c r="J42" s="182"/>
      <c r="K42" s="182"/>
      <c r="L42" s="182"/>
      <c r="M42" s="182"/>
      <c r="N42" s="182"/>
      <c r="O42" s="182"/>
      <c r="P42" s="183"/>
      <c r="Q42" s="41" t="str">
        <f t="shared" si="0"/>
        <v>(</v>
      </c>
      <c r="R42" s="162">
        <v>2</v>
      </c>
      <c r="S42" s="163"/>
      <c r="T42" s="42" t="str">
        <f t="shared" si="1"/>
        <v>)</v>
      </c>
      <c r="U42" s="172" t="str">
        <f t="shared" si="2"/>
        <v>PER</v>
      </c>
      <c r="V42" s="173"/>
      <c r="W42" s="173"/>
      <c r="X42" s="173"/>
      <c r="Y42" s="173"/>
      <c r="Z42" s="173"/>
      <c r="AA42" s="173"/>
      <c r="AB42" s="174"/>
      <c r="AC42" s="166">
        <f t="shared" si="3"/>
        <v>11</v>
      </c>
      <c r="AD42" s="167"/>
      <c r="AE42" s="167"/>
      <c r="AF42" s="167"/>
      <c r="AG42" s="168"/>
      <c r="AH42" s="291"/>
      <c r="AI42" s="292"/>
      <c r="AJ42" s="292"/>
      <c r="AK42" s="292"/>
      <c r="AL42" s="292"/>
      <c r="AM42" s="292"/>
      <c r="AN42" s="292"/>
      <c r="AO42" s="292"/>
      <c r="AP42" s="292"/>
      <c r="AQ42" s="292"/>
      <c r="AR42" s="292"/>
      <c r="AS42" s="292"/>
      <c r="AT42" s="292"/>
      <c r="AU42" s="209"/>
      <c r="AV42" s="209"/>
      <c r="AW42" s="209"/>
      <c r="AX42" s="209"/>
      <c r="AY42" s="209"/>
      <c r="AZ42" s="209"/>
      <c r="BA42" s="209"/>
      <c r="BB42" s="209"/>
      <c r="BC42" s="209"/>
      <c r="BD42" s="209"/>
      <c r="BE42" s="209"/>
      <c r="BF42" s="209"/>
      <c r="BG42" s="210"/>
      <c r="BH42" s="1"/>
      <c r="BJ42"/>
      <c r="BK42"/>
      <c r="BL42"/>
      <c r="BM42"/>
    </row>
    <row r="43" spans="2:65" ht="11" customHeight="1">
      <c r="B43" s="178" t="s">
        <v>8</v>
      </c>
      <c r="C43" s="179"/>
      <c r="D43" s="179"/>
      <c r="E43" s="179"/>
      <c r="F43" s="179"/>
      <c r="G43" s="179"/>
      <c r="H43" s="179"/>
      <c r="I43" s="179"/>
      <c r="J43" s="179"/>
      <c r="K43" s="179"/>
      <c r="L43" s="179"/>
      <c r="M43" s="179"/>
      <c r="N43" s="179"/>
      <c r="O43" s="179"/>
      <c r="P43" s="180"/>
      <c r="Q43" s="76" t="str">
        <f t="shared" si="0"/>
        <v/>
      </c>
      <c r="R43" s="164"/>
      <c r="S43" s="165"/>
      <c r="T43" s="77" t="str">
        <f t="shared" si="1"/>
        <v/>
      </c>
      <c r="U43" s="175" t="str">
        <f t="shared" si="2"/>
        <v>DEX</v>
      </c>
      <c r="V43" s="176"/>
      <c r="W43" s="176"/>
      <c r="X43" s="176"/>
      <c r="Y43" s="176"/>
      <c r="Z43" s="176"/>
      <c r="AA43" s="176"/>
      <c r="AB43" s="177"/>
      <c r="AC43" s="169">
        <f t="shared" si="3"/>
        <v>7</v>
      </c>
      <c r="AD43" s="170"/>
      <c r="AE43" s="170"/>
      <c r="AF43" s="170"/>
      <c r="AG43" s="171"/>
      <c r="AH43" s="291"/>
      <c r="AI43" s="292"/>
      <c r="AJ43" s="292"/>
      <c r="AK43" s="292"/>
      <c r="AL43" s="292"/>
      <c r="AM43" s="292"/>
      <c r="AN43" s="292"/>
      <c r="AO43" s="292"/>
      <c r="AP43" s="292"/>
      <c r="AQ43" s="292"/>
      <c r="AR43" s="292"/>
      <c r="AS43" s="292"/>
      <c r="AT43" s="292"/>
      <c r="AU43" s="209"/>
      <c r="AV43" s="209"/>
      <c r="AW43" s="209"/>
      <c r="AX43" s="209"/>
      <c r="AY43" s="209"/>
      <c r="AZ43" s="209"/>
      <c r="BA43" s="209"/>
      <c r="BB43" s="209"/>
      <c r="BC43" s="209"/>
      <c r="BD43" s="209"/>
      <c r="BE43" s="209"/>
      <c r="BF43" s="209"/>
      <c r="BG43" s="210"/>
      <c r="BH43" s="35"/>
      <c r="BJ43"/>
      <c r="BK43"/>
      <c r="BL43"/>
      <c r="BM43"/>
    </row>
    <row r="44" spans="2:65" ht="11" customHeight="1" thickBot="1">
      <c r="B44" s="178" t="s">
        <v>9</v>
      </c>
      <c r="C44" s="179"/>
      <c r="D44" s="179"/>
      <c r="E44" s="179"/>
      <c r="F44" s="179"/>
      <c r="G44" s="179"/>
      <c r="H44" s="179"/>
      <c r="I44" s="179"/>
      <c r="J44" s="179"/>
      <c r="K44" s="179"/>
      <c r="L44" s="179"/>
      <c r="M44" s="179"/>
      <c r="N44" s="179"/>
      <c r="O44" s="179"/>
      <c r="P44" s="180"/>
      <c r="Q44" s="76" t="str">
        <f t="shared" si="0"/>
        <v>(</v>
      </c>
      <c r="R44" s="164">
        <v>1</v>
      </c>
      <c r="S44" s="165"/>
      <c r="T44" s="77" t="str">
        <f t="shared" si="1"/>
        <v>)</v>
      </c>
      <c r="U44" s="175" t="str">
        <f t="shared" si="2"/>
        <v>(WIL+STR)/2</v>
      </c>
      <c r="V44" s="176"/>
      <c r="W44" s="176"/>
      <c r="X44" s="176"/>
      <c r="Y44" s="176"/>
      <c r="Z44" s="176"/>
      <c r="AA44" s="176"/>
      <c r="AB44" s="177"/>
      <c r="AC44" s="169">
        <f t="shared" si="3"/>
        <v>10</v>
      </c>
      <c r="AD44" s="170"/>
      <c r="AE44" s="170"/>
      <c r="AF44" s="170"/>
      <c r="AG44" s="171"/>
      <c r="AH44" s="293"/>
      <c r="AI44" s="294"/>
      <c r="AJ44" s="294"/>
      <c r="AK44" s="294"/>
      <c r="AL44" s="294"/>
      <c r="AM44" s="294"/>
      <c r="AN44" s="294"/>
      <c r="AO44" s="294"/>
      <c r="AP44" s="294"/>
      <c r="AQ44" s="294"/>
      <c r="AR44" s="294"/>
      <c r="AS44" s="294"/>
      <c r="AT44" s="294"/>
      <c r="AU44" s="295"/>
      <c r="AV44" s="295"/>
      <c r="AW44" s="295"/>
      <c r="AX44" s="295"/>
      <c r="AY44" s="295"/>
      <c r="AZ44" s="295"/>
      <c r="BA44" s="295"/>
      <c r="BB44" s="295"/>
      <c r="BC44" s="295"/>
      <c r="BD44" s="295"/>
      <c r="BE44" s="295"/>
      <c r="BF44" s="295"/>
      <c r="BG44" s="296"/>
      <c r="BH44"/>
      <c r="BI44"/>
    </row>
    <row r="45" spans="2:65" ht="11" customHeight="1">
      <c r="B45" s="181" t="s">
        <v>248</v>
      </c>
      <c r="C45" s="182"/>
      <c r="D45" s="182"/>
      <c r="E45" s="182"/>
      <c r="F45" s="182"/>
      <c r="G45" s="182"/>
      <c r="H45" s="182"/>
      <c r="I45" s="182"/>
      <c r="J45" s="182"/>
      <c r="K45" s="182"/>
      <c r="L45" s="182"/>
      <c r="M45" s="182"/>
      <c r="N45" s="182"/>
      <c r="O45" s="182"/>
      <c r="P45" s="183"/>
      <c r="Q45" s="41" t="str">
        <f t="shared" si="0"/>
        <v/>
      </c>
      <c r="R45" s="162"/>
      <c r="S45" s="163"/>
      <c r="T45" s="42" t="str">
        <f t="shared" si="1"/>
        <v/>
      </c>
      <c r="U45" s="172" t="str">
        <f t="shared" si="2"/>
        <v>DEX</v>
      </c>
      <c r="V45" s="173"/>
      <c r="W45" s="173"/>
      <c r="X45" s="173"/>
      <c r="Y45" s="173"/>
      <c r="Z45" s="173"/>
      <c r="AA45" s="173"/>
      <c r="AB45" s="174"/>
      <c r="AC45" s="166">
        <f t="shared" si="3"/>
        <v>7</v>
      </c>
      <c r="AD45" s="167"/>
      <c r="AE45" s="167"/>
      <c r="AF45" s="167"/>
      <c r="AG45" s="168"/>
      <c r="AH45" s="297" t="s">
        <v>325</v>
      </c>
      <c r="AI45" s="298"/>
      <c r="AJ45" s="298"/>
      <c r="AK45" s="298"/>
      <c r="AL45" s="298"/>
      <c r="AM45" s="298"/>
      <c r="AN45" s="298"/>
      <c r="AO45" s="298"/>
      <c r="AP45" s="20"/>
      <c r="AQ45" s="299" t="s">
        <v>287</v>
      </c>
      <c r="AR45" s="300"/>
      <c r="AS45" s="300"/>
      <c r="AT45" s="300"/>
      <c r="AU45" s="300"/>
      <c r="AV45" s="300"/>
      <c r="AW45" s="300"/>
      <c r="AX45" s="301"/>
      <c r="AY45" s="301"/>
      <c r="AZ45" s="301"/>
      <c r="BA45" s="301"/>
      <c r="BB45" s="301"/>
      <c r="BC45" s="301"/>
      <c r="BD45" s="301"/>
      <c r="BE45" s="301"/>
      <c r="BF45" s="301"/>
      <c r="BG45" s="302"/>
      <c r="BH45"/>
      <c r="BI45"/>
    </row>
    <row r="46" spans="2:65" ht="11" customHeight="1">
      <c r="B46" s="181" t="s">
        <v>10</v>
      </c>
      <c r="C46" s="182"/>
      <c r="D46" s="182"/>
      <c r="E46" s="182"/>
      <c r="F46" s="182"/>
      <c r="G46" s="182"/>
      <c r="H46" s="182"/>
      <c r="I46" s="182"/>
      <c r="J46" s="182"/>
      <c r="K46" s="182"/>
      <c r="L46" s="182"/>
      <c r="M46" s="182"/>
      <c r="N46" s="182"/>
      <c r="O46" s="182"/>
      <c r="P46" s="183"/>
      <c r="Q46" s="41" t="str">
        <f t="shared" si="0"/>
        <v/>
      </c>
      <c r="R46" s="162"/>
      <c r="S46" s="163"/>
      <c r="T46" s="42" t="str">
        <f t="shared" si="1"/>
        <v/>
      </c>
      <c r="U46" s="172" t="str">
        <f t="shared" si="2"/>
        <v>(PER+DEX)/2</v>
      </c>
      <c r="V46" s="173"/>
      <c r="W46" s="173"/>
      <c r="X46" s="173"/>
      <c r="Y46" s="173"/>
      <c r="Z46" s="173"/>
      <c r="AA46" s="173"/>
      <c r="AB46" s="174"/>
      <c r="AC46" s="166">
        <f t="shared" si="3"/>
        <v>8</v>
      </c>
      <c r="AD46" s="167"/>
      <c r="AE46" s="167"/>
      <c r="AF46" s="167"/>
      <c r="AG46" s="168"/>
      <c r="AH46" s="111" t="s">
        <v>74</v>
      </c>
      <c r="AI46" s="112"/>
      <c r="AJ46" s="112"/>
      <c r="AK46" s="112"/>
      <c r="AL46" s="117"/>
      <c r="AM46" s="118"/>
      <c r="AN46" s="123" t="s">
        <v>288</v>
      </c>
      <c r="AO46" s="112"/>
      <c r="AP46" s="112"/>
      <c r="AQ46" s="112"/>
      <c r="AR46" s="117"/>
      <c r="AS46" s="118"/>
      <c r="AT46" s="123" t="s">
        <v>154</v>
      </c>
      <c r="AU46" s="112"/>
      <c r="AV46" s="112"/>
      <c r="AW46" s="112"/>
      <c r="AX46" s="117"/>
      <c r="AY46" s="118"/>
      <c r="AZ46" s="123" t="s">
        <v>153</v>
      </c>
      <c r="BA46" s="112"/>
      <c r="BB46" s="112"/>
      <c r="BC46" s="112"/>
      <c r="BD46" s="117"/>
      <c r="BE46" s="126"/>
      <c r="BF46" s="20"/>
      <c r="BG46" s="44"/>
      <c r="BH46"/>
      <c r="BI46"/>
    </row>
    <row r="47" spans="2:65" ht="11" customHeight="1">
      <c r="B47" s="178" t="s">
        <v>11</v>
      </c>
      <c r="C47" s="179"/>
      <c r="D47" s="179"/>
      <c r="E47" s="179"/>
      <c r="F47" s="179"/>
      <c r="G47" s="179"/>
      <c r="H47" s="179"/>
      <c r="I47" s="179"/>
      <c r="J47" s="179"/>
      <c r="K47" s="179"/>
      <c r="L47" s="179"/>
      <c r="M47" s="179"/>
      <c r="N47" s="179"/>
      <c r="O47" s="179"/>
      <c r="P47" s="180"/>
      <c r="Q47" s="76" t="str">
        <f t="shared" si="0"/>
        <v/>
      </c>
      <c r="R47" s="164"/>
      <c r="S47" s="165"/>
      <c r="T47" s="77" t="str">
        <f t="shared" si="1"/>
        <v/>
      </c>
      <c r="U47" s="175" t="str">
        <f t="shared" si="2"/>
        <v>(PER+WIL)/2</v>
      </c>
      <c r="V47" s="176"/>
      <c r="W47" s="176"/>
      <c r="X47" s="176"/>
      <c r="Y47" s="176"/>
      <c r="Z47" s="176"/>
      <c r="AA47" s="176"/>
      <c r="AB47" s="177"/>
      <c r="AC47" s="169">
        <f t="shared" si="3"/>
        <v>9</v>
      </c>
      <c r="AD47" s="170"/>
      <c r="AE47" s="170"/>
      <c r="AF47" s="170"/>
      <c r="AG47" s="171"/>
      <c r="AH47" s="113"/>
      <c r="AI47" s="114"/>
      <c r="AJ47" s="114"/>
      <c r="AK47" s="114"/>
      <c r="AL47" s="119"/>
      <c r="AM47" s="120"/>
      <c r="AN47" s="124"/>
      <c r="AO47" s="114"/>
      <c r="AP47" s="114"/>
      <c r="AQ47" s="114"/>
      <c r="AR47" s="119"/>
      <c r="AS47" s="120"/>
      <c r="AT47" s="124"/>
      <c r="AU47" s="114"/>
      <c r="AV47" s="114"/>
      <c r="AW47" s="114"/>
      <c r="AX47" s="119"/>
      <c r="AY47" s="120"/>
      <c r="AZ47" s="124"/>
      <c r="BA47" s="114"/>
      <c r="BB47" s="114"/>
      <c r="BC47" s="114"/>
      <c r="BD47" s="119"/>
      <c r="BE47" s="127"/>
      <c r="BF47" s="20"/>
      <c r="BG47" s="44"/>
      <c r="BH47"/>
      <c r="BI47"/>
    </row>
    <row r="48" spans="2:65" ht="11" customHeight="1">
      <c r="B48" s="178" t="s">
        <v>12</v>
      </c>
      <c r="C48" s="179"/>
      <c r="D48" s="179"/>
      <c r="E48" s="179"/>
      <c r="F48" s="179"/>
      <c r="G48" s="179"/>
      <c r="H48" s="179"/>
      <c r="I48" s="179"/>
      <c r="J48" s="179"/>
      <c r="K48" s="179"/>
      <c r="L48" s="179"/>
      <c r="M48" s="179"/>
      <c r="N48" s="179"/>
      <c r="O48" s="179"/>
      <c r="P48" s="180"/>
      <c r="Q48" s="76" t="str">
        <f t="shared" si="0"/>
        <v/>
      </c>
      <c r="R48" s="164"/>
      <c r="S48" s="165"/>
      <c r="T48" s="77" t="str">
        <f t="shared" si="1"/>
        <v/>
      </c>
      <c r="U48" s="175" t="str">
        <f t="shared" si="2"/>
        <v>INT</v>
      </c>
      <c r="V48" s="176"/>
      <c r="W48" s="176"/>
      <c r="X48" s="176"/>
      <c r="Y48" s="176"/>
      <c r="Z48" s="176"/>
      <c r="AA48" s="176"/>
      <c r="AB48" s="177"/>
      <c r="AC48" s="169">
        <f t="shared" si="3"/>
        <v>8</v>
      </c>
      <c r="AD48" s="170"/>
      <c r="AE48" s="170"/>
      <c r="AF48" s="170"/>
      <c r="AG48" s="171"/>
      <c r="AH48" s="113"/>
      <c r="AI48" s="114"/>
      <c r="AJ48" s="114"/>
      <c r="AK48" s="114"/>
      <c r="AL48" s="119"/>
      <c r="AM48" s="120"/>
      <c r="AN48" s="124"/>
      <c r="AO48" s="114"/>
      <c r="AP48" s="114"/>
      <c r="AQ48" s="114"/>
      <c r="AR48" s="119"/>
      <c r="AS48" s="120"/>
      <c r="AT48" s="124"/>
      <c r="AU48" s="114"/>
      <c r="AV48" s="114"/>
      <c r="AW48" s="114"/>
      <c r="AX48" s="119"/>
      <c r="AY48" s="120"/>
      <c r="AZ48" s="124"/>
      <c r="BA48" s="114"/>
      <c r="BB48" s="114"/>
      <c r="BC48" s="114"/>
      <c r="BD48" s="119"/>
      <c r="BE48" s="127"/>
      <c r="BF48" s="20"/>
      <c r="BG48" s="44"/>
      <c r="BH48"/>
      <c r="BI48"/>
    </row>
    <row r="49" spans="1:65" ht="11" customHeight="1" thickBot="1">
      <c r="B49" s="181" t="s">
        <v>13</v>
      </c>
      <c r="C49" s="182"/>
      <c r="D49" s="182"/>
      <c r="E49" s="182"/>
      <c r="F49" s="182"/>
      <c r="G49" s="182"/>
      <c r="H49" s="182"/>
      <c r="I49" s="182"/>
      <c r="J49" s="182"/>
      <c r="K49" s="182"/>
      <c r="L49" s="182"/>
      <c r="M49" s="182"/>
      <c r="N49" s="182"/>
      <c r="O49" s="182"/>
      <c r="P49" s="183"/>
      <c r="Q49" s="41" t="str">
        <f t="shared" si="0"/>
        <v/>
      </c>
      <c r="R49" s="162"/>
      <c r="S49" s="163"/>
      <c r="T49" s="42" t="str">
        <f t="shared" si="1"/>
        <v/>
      </c>
      <c r="U49" s="172" t="str">
        <f t="shared" si="2"/>
        <v>(WIL+Charisma)/2</v>
      </c>
      <c r="V49" s="173"/>
      <c r="W49" s="173"/>
      <c r="X49" s="173"/>
      <c r="Y49" s="173"/>
      <c r="Z49" s="173"/>
      <c r="AA49" s="173"/>
      <c r="AB49" s="174"/>
      <c r="AC49" s="166">
        <f t="shared" si="3"/>
        <v>5</v>
      </c>
      <c r="AD49" s="167"/>
      <c r="AE49" s="167"/>
      <c r="AF49" s="167"/>
      <c r="AG49" s="168"/>
      <c r="AH49" s="115"/>
      <c r="AI49" s="116"/>
      <c r="AJ49" s="116"/>
      <c r="AK49" s="116"/>
      <c r="AL49" s="121"/>
      <c r="AM49" s="122"/>
      <c r="AN49" s="125"/>
      <c r="AO49" s="116"/>
      <c r="AP49" s="116"/>
      <c r="AQ49" s="116"/>
      <c r="AR49" s="121"/>
      <c r="AS49" s="122"/>
      <c r="AT49" s="125"/>
      <c r="AU49" s="116"/>
      <c r="AV49" s="116"/>
      <c r="AW49" s="116"/>
      <c r="AX49" s="121"/>
      <c r="AY49" s="122"/>
      <c r="AZ49" s="125"/>
      <c r="BA49" s="116"/>
      <c r="BB49" s="116"/>
      <c r="BC49" s="116"/>
      <c r="BD49" s="121"/>
      <c r="BE49" s="128"/>
      <c r="BF49" s="43"/>
      <c r="BG49" s="45"/>
      <c r="BH49"/>
      <c r="BI49"/>
      <c r="BJ49"/>
      <c r="BK49"/>
      <c r="BL49"/>
      <c r="BM49"/>
    </row>
    <row r="50" spans="1:65" ht="11" customHeight="1">
      <c r="B50" s="181" t="s">
        <v>14</v>
      </c>
      <c r="C50" s="182"/>
      <c r="D50" s="182"/>
      <c r="E50" s="182"/>
      <c r="F50" s="182"/>
      <c r="G50" s="182"/>
      <c r="H50" s="182"/>
      <c r="I50" s="182"/>
      <c r="J50" s="182"/>
      <c r="K50" s="182"/>
      <c r="L50" s="182"/>
      <c r="M50" s="182"/>
      <c r="N50" s="182"/>
      <c r="O50" s="182"/>
      <c r="P50" s="183"/>
      <c r="Q50" s="41" t="str">
        <f t="shared" si="0"/>
        <v>(</v>
      </c>
      <c r="R50" s="162">
        <v>1</v>
      </c>
      <c r="S50" s="163"/>
      <c r="T50" s="42" t="str">
        <f t="shared" si="1"/>
        <v>)</v>
      </c>
      <c r="U50" s="172" t="str">
        <f t="shared" si="2"/>
        <v>(INT+PER)/2</v>
      </c>
      <c r="V50" s="173"/>
      <c r="W50" s="173"/>
      <c r="X50" s="173"/>
      <c r="Y50" s="173"/>
      <c r="Z50" s="173"/>
      <c r="AA50" s="173"/>
      <c r="AB50" s="174"/>
      <c r="AC50" s="166">
        <f t="shared" si="3"/>
        <v>9</v>
      </c>
      <c r="AD50" s="167"/>
      <c r="AE50" s="167"/>
      <c r="AF50" s="167"/>
      <c r="AG50" s="168"/>
      <c r="AH50" s="147" t="s">
        <v>131</v>
      </c>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9"/>
      <c r="BH50"/>
      <c r="BI50"/>
      <c r="BJ50"/>
      <c r="BK50"/>
      <c r="BL50"/>
      <c r="BM50"/>
    </row>
    <row r="51" spans="1:65" ht="11" customHeight="1">
      <c r="B51" s="178" t="s">
        <v>249</v>
      </c>
      <c r="C51" s="179"/>
      <c r="D51" s="179"/>
      <c r="E51" s="179"/>
      <c r="F51" s="179"/>
      <c r="G51" s="179"/>
      <c r="H51" s="179"/>
      <c r="I51" s="179"/>
      <c r="J51" s="179"/>
      <c r="K51" s="179"/>
      <c r="L51" s="179"/>
      <c r="M51" s="179"/>
      <c r="N51" s="179"/>
      <c r="O51" s="179"/>
      <c r="P51" s="180"/>
      <c r="Q51" s="76" t="str">
        <f t="shared" si="0"/>
        <v/>
      </c>
      <c r="R51" s="164"/>
      <c r="S51" s="165"/>
      <c r="T51" s="77" t="str">
        <f t="shared" si="1"/>
        <v/>
      </c>
      <c r="U51" s="175" t="str">
        <f t="shared" si="2"/>
        <v>WIL</v>
      </c>
      <c r="V51" s="176"/>
      <c r="W51" s="176"/>
      <c r="X51" s="176"/>
      <c r="Y51" s="176"/>
      <c r="Z51" s="176"/>
      <c r="AA51" s="176"/>
      <c r="AB51" s="177"/>
      <c r="AC51" s="169">
        <f t="shared" si="3"/>
        <v>9</v>
      </c>
      <c r="AD51" s="170"/>
      <c r="AE51" s="170"/>
      <c r="AF51" s="170"/>
      <c r="AG51" s="171"/>
      <c r="AH51" s="360" t="s">
        <v>405</v>
      </c>
      <c r="AI51" s="361"/>
      <c r="AJ51" s="361"/>
      <c r="AK51" s="361"/>
      <c r="AL51" s="361"/>
      <c r="AM51" s="361"/>
      <c r="AN51" s="361"/>
      <c r="AO51" s="361"/>
      <c r="AP51" s="361"/>
      <c r="AQ51" s="361"/>
      <c r="AR51" s="361"/>
      <c r="AS51" s="361"/>
      <c r="AT51" s="361"/>
      <c r="AU51" s="361"/>
      <c r="AV51" s="361"/>
      <c r="AW51" s="361"/>
      <c r="AX51" s="361"/>
      <c r="AY51" s="361"/>
      <c r="AZ51" s="361"/>
      <c r="BA51" s="361"/>
      <c r="BB51" s="361"/>
      <c r="BC51" s="361"/>
      <c r="BD51" s="361"/>
      <c r="BE51" s="361"/>
      <c r="BF51" s="361"/>
      <c r="BG51" s="362"/>
      <c r="BH51" s="35"/>
      <c r="BJ51"/>
      <c r="BK51"/>
      <c r="BL51"/>
      <c r="BM51"/>
    </row>
    <row r="52" spans="1:65" ht="11" customHeight="1" thickBot="1">
      <c r="B52" s="308" t="s">
        <v>148</v>
      </c>
      <c r="C52" s="309"/>
      <c r="D52" s="309"/>
      <c r="E52" s="309"/>
      <c r="F52" s="309"/>
      <c r="G52" s="309"/>
      <c r="H52" s="309"/>
      <c r="I52" s="309"/>
      <c r="J52" s="309"/>
      <c r="K52" s="309"/>
      <c r="L52" s="309"/>
      <c r="M52" s="309"/>
      <c r="N52" s="309"/>
      <c r="O52" s="309"/>
      <c r="P52" s="310"/>
      <c r="Q52" s="78" t="str">
        <f t="shared" si="0"/>
        <v/>
      </c>
      <c r="R52" s="198"/>
      <c r="S52" s="199"/>
      <c r="T52" s="79" t="str">
        <f t="shared" si="1"/>
        <v/>
      </c>
      <c r="U52" s="205" t="str">
        <f t="shared" si="2"/>
        <v>(INT+WIL)/2</v>
      </c>
      <c r="V52" s="206"/>
      <c r="W52" s="206"/>
      <c r="X52" s="206"/>
      <c r="Y52" s="206"/>
      <c r="Z52" s="206"/>
      <c r="AA52" s="206"/>
      <c r="AB52" s="207"/>
      <c r="AC52" s="200">
        <f t="shared" si="3"/>
        <v>8</v>
      </c>
      <c r="AD52" s="201"/>
      <c r="AE52" s="201"/>
      <c r="AF52" s="201"/>
      <c r="AG52" s="202"/>
      <c r="AH52" s="360" t="s">
        <v>404</v>
      </c>
      <c r="AI52" s="361"/>
      <c r="AJ52" s="361"/>
      <c r="AK52" s="361"/>
      <c r="AL52" s="361"/>
      <c r="AM52" s="361"/>
      <c r="AN52" s="361"/>
      <c r="AO52" s="361"/>
      <c r="AP52" s="361"/>
      <c r="AQ52" s="361"/>
      <c r="AR52" s="361"/>
      <c r="AS52" s="361"/>
      <c r="AT52" s="361"/>
      <c r="AU52" s="361"/>
      <c r="AV52" s="361"/>
      <c r="AW52" s="361"/>
      <c r="AX52" s="361"/>
      <c r="AY52" s="361"/>
      <c r="AZ52" s="361"/>
      <c r="BA52" s="361"/>
      <c r="BB52" s="361"/>
      <c r="BC52" s="361"/>
      <c r="BD52" s="361"/>
      <c r="BE52" s="361"/>
      <c r="BF52" s="361"/>
      <c r="BG52" s="362"/>
      <c r="BH52" s="35"/>
      <c r="BJ52"/>
      <c r="BK52"/>
      <c r="BL52"/>
      <c r="BM52"/>
    </row>
    <row r="53" spans="1:65" ht="11" customHeight="1">
      <c r="B53" s="195" t="s">
        <v>280</v>
      </c>
      <c r="C53" s="196"/>
      <c r="D53" s="196"/>
      <c r="E53" s="196"/>
      <c r="F53" s="196"/>
      <c r="G53" s="196"/>
      <c r="H53" s="196"/>
      <c r="I53" s="196"/>
      <c r="J53" s="196"/>
      <c r="K53" s="196"/>
      <c r="L53" s="196"/>
      <c r="M53" s="196"/>
      <c r="N53" s="197"/>
      <c r="O53" s="193" t="s">
        <v>281</v>
      </c>
      <c r="P53" s="194"/>
      <c r="Q53" s="147" t="s">
        <v>132</v>
      </c>
      <c r="R53" s="148"/>
      <c r="S53" s="148"/>
      <c r="T53" s="148"/>
      <c r="U53" s="148"/>
      <c r="V53" s="148"/>
      <c r="W53" s="148"/>
      <c r="X53" s="148"/>
      <c r="Y53" s="148"/>
      <c r="Z53" s="148"/>
      <c r="AA53" s="148"/>
      <c r="AB53" s="148"/>
      <c r="AC53" s="148"/>
      <c r="AD53" s="148"/>
      <c r="AE53" s="148"/>
      <c r="AF53" s="148"/>
      <c r="AG53" s="149"/>
      <c r="AH53" s="155"/>
      <c r="AI53" s="303"/>
      <c r="AJ53" s="303"/>
      <c r="AK53" s="303"/>
      <c r="AL53" s="303"/>
      <c r="AM53" s="303"/>
      <c r="AN53" s="303"/>
      <c r="AO53" s="303"/>
      <c r="AP53" s="303"/>
      <c r="AQ53" s="303"/>
      <c r="AR53" s="303"/>
      <c r="AS53" s="303"/>
      <c r="AT53" s="303"/>
      <c r="AU53" s="303"/>
      <c r="AV53" s="303"/>
      <c r="AW53" s="303"/>
      <c r="AX53" s="303"/>
      <c r="AY53" s="303"/>
      <c r="AZ53" s="303"/>
      <c r="BA53" s="303"/>
      <c r="BB53" s="303"/>
      <c r="BC53" s="303"/>
      <c r="BD53" s="303"/>
      <c r="BE53" s="303"/>
      <c r="BF53" s="303"/>
      <c r="BG53" s="304"/>
      <c r="BH53" s="36"/>
      <c r="BJ53"/>
      <c r="BK53"/>
      <c r="BL53"/>
      <c r="BM53"/>
    </row>
    <row r="54" spans="1:65" ht="11" customHeight="1">
      <c r="B54" s="129" t="s">
        <v>282</v>
      </c>
      <c r="C54" s="130"/>
      <c r="D54" s="130"/>
      <c r="E54" s="130"/>
      <c r="F54" s="130"/>
      <c r="G54" s="130"/>
      <c r="H54" s="130"/>
      <c r="I54" s="130"/>
      <c r="J54" s="130"/>
      <c r="K54" s="130"/>
      <c r="L54" s="130"/>
      <c r="M54" s="130"/>
      <c r="N54" s="131"/>
      <c r="O54" s="190">
        <v>20</v>
      </c>
      <c r="P54" s="191"/>
      <c r="Q54" s="138"/>
      <c r="R54" s="139"/>
      <c r="S54" s="139"/>
      <c r="T54" s="139"/>
      <c r="U54" s="139"/>
      <c r="V54" s="139"/>
      <c r="W54" s="139"/>
      <c r="X54" s="139"/>
      <c r="Y54" s="139"/>
      <c r="Z54" s="139"/>
      <c r="AA54" s="139"/>
      <c r="AB54" s="139"/>
      <c r="AC54" s="139"/>
      <c r="AD54" s="139"/>
      <c r="AE54" s="139"/>
      <c r="AF54" s="139"/>
      <c r="AG54" s="140"/>
      <c r="AH54" s="155"/>
      <c r="AI54" s="303"/>
      <c r="AJ54" s="303"/>
      <c r="AK54" s="303"/>
      <c r="AL54" s="303"/>
      <c r="AM54" s="303"/>
      <c r="AN54" s="303"/>
      <c r="AO54" s="303"/>
      <c r="AP54" s="303"/>
      <c r="AQ54" s="303"/>
      <c r="AR54" s="303"/>
      <c r="AS54" s="303"/>
      <c r="AT54" s="303"/>
      <c r="AU54" s="303"/>
      <c r="AV54" s="303"/>
      <c r="AW54" s="303"/>
      <c r="AX54" s="303"/>
      <c r="AY54" s="303"/>
      <c r="AZ54" s="303"/>
      <c r="BA54" s="303"/>
      <c r="BB54" s="303"/>
      <c r="BC54" s="303"/>
      <c r="BD54" s="303"/>
      <c r="BE54" s="303"/>
      <c r="BF54" s="303"/>
      <c r="BG54" s="304"/>
      <c r="BH54" s="25"/>
      <c r="BJ54"/>
      <c r="BK54"/>
      <c r="BL54"/>
      <c r="BM54"/>
    </row>
    <row r="55" spans="1:65" ht="11" customHeight="1">
      <c r="B55" s="132" t="s">
        <v>283</v>
      </c>
      <c r="C55" s="133"/>
      <c r="D55" s="133"/>
      <c r="E55" s="133"/>
      <c r="F55" s="133"/>
      <c r="G55" s="133"/>
      <c r="H55" s="133"/>
      <c r="I55" s="133"/>
      <c r="J55" s="133"/>
      <c r="K55" s="133"/>
      <c r="L55" s="133"/>
      <c r="M55" s="133"/>
      <c r="N55" s="134"/>
      <c r="O55" s="166">
        <v>20</v>
      </c>
      <c r="P55" s="192"/>
      <c r="Q55" s="141"/>
      <c r="R55" s="139"/>
      <c r="S55" s="139"/>
      <c r="T55" s="139"/>
      <c r="U55" s="139"/>
      <c r="V55" s="139"/>
      <c r="W55" s="139"/>
      <c r="X55" s="139"/>
      <c r="Y55" s="139"/>
      <c r="Z55" s="139"/>
      <c r="AA55" s="139"/>
      <c r="AB55" s="139"/>
      <c r="AC55" s="139"/>
      <c r="AD55" s="139"/>
      <c r="AE55" s="139"/>
      <c r="AF55" s="139"/>
      <c r="AG55" s="140"/>
      <c r="AH55" s="155"/>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3"/>
      <c r="BE55" s="303"/>
      <c r="BF55" s="303"/>
      <c r="BG55" s="304"/>
      <c r="BH55" s="27"/>
      <c r="BJ55"/>
      <c r="BK55"/>
      <c r="BL55"/>
      <c r="BM55"/>
    </row>
    <row r="56" spans="1:65" ht="11" customHeight="1" thickBot="1">
      <c r="B56" s="135" t="s">
        <v>284</v>
      </c>
      <c r="C56" s="136"/>
      <c r="D56" s="136"/>
      <c r="E56" s="136"/>
      <c r="F56" s="136"/>
      <c r="G56" s="136"/>
      <c r="H56" s="136"/>
      <c r="I56" s="136"/>
      <c r="J56" s="136"/>
      <c r="K56" s="136"/>
      <c r="L56" s="136"/>
      <c r="M56" s="136"/>
      <c r="N56" s="137"/>
      <c r="O56" s="145">
        <v>20</v>
      </c>
      <c r="P56" s="146"/>
      <c r="Q56" s="142"/>
      <c r="R56" s="143"/>
      <c r="S56" s="143"/>
      <c r="T56" s="143"/>
      <c r="U56" s="143"/>
      <c r="V56" s="143"/>
      <c r="W56" s="143"/>
      <c r="X56" s="143"/>
      <c r="Y56" s="143"/>
      <c r="Z56" s="143"/>
      <c r="AA56" s="143"/>
      <c r="AB56" s="143"/>
      <c r="AC56" s="143"/>
      <c r="AD56" s="143"/>
      <c r="AE56" s="143"/>
      <c r="AF56" s="143"/>
      <c r="AG56" s="144"/>
      <c r="AH56" s="336"/>
      <c r="AI56" s="337"/>
      <c r="AJ56" s="337"/>
      <c r="AK56" s="337"/>
      <c r="AL56" s="337"/>
      <c r="AM56" s="337"/>
      <c r="AN56" s="337"/>
      <c r="AO56" s="337"/>
      <c r="AP56" s="337"/>
      <c r="AQ56" s="337"/>
      <c r="AR56" s="337"/>
      <c r="AS56" s="337"/>
      <c r="AT56" s="337"/>
      <c r="AU56" s="337"/>
      <c r="AV56" s="337"/>
      <c r="AW56" s="337"/>
      <c r="AX56" s="337"/>
      <c r="AY56" s="337"/>
      <c r="AZ56" s="337"/>
      <c r="BA56" s="337"/>
      <c r="BB56" s="337"/>
      <c r="BC56" s="337"/>
      <c r="BD56" s="337"/>
      <c r="BE56" s="337"/>
      <c r="BF56" s="337"/>
      <c r="BG56" s="340"/>
      <c r="BH56" s="27"/>
    </row>
    <row r="57" spans="1:65" ht="11" customHeight="1">
      <c r="A57" s="21"/>
      <c r="B57" s="147" t="s">
        <v>289</v>
      </c>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9"/>
      <c r="BH57" s="25"/>
    </row>
    <row r="58" spans="1:65" ht="11" customHeight="1">
      <c r="B58" s="150" t="s">
        <v>347</v>
      </c>
      <c r="C58" s="151"/>
      <c r="D58" s="151"/>
      <c r="E58" s="151"/>
      <c r="F58" s="151"/>
      <c r="G58" s="151"/>
      <c r="H58" s="151"/>
      <c r="I58" s="151"/>
      <c r="J58" s="151"/>
      <c r="K58" s="151"/>
      <c r="L58" s="151"/>
      <c r="M58" s="151"/>
      <c r="N58" s="151"/>
      <c r="O58" s="151"/>
      <c r="P58" s="151"/>
      <c r="Q58" s="151"/>
      <c r="R58" s="151"/>
      <c r="S58" s="151"/>
      <c r="T58" s="107" t="s">
        <v>290</v>
      </c>
      <c r="U58" s="109"/>
      <c r="V58" s="109"/>
      <c r="W58" s="109"/>
      <c r="X58" s="158" t="s">
        <v>291</v>
      </c>
      <c r="Y58" s="108"/>
      <c r="Z58" s="109"/>
      <c r="AA58" s="109"/>
      <c r="AB58" s="107" t="s">
        <v>292</v>
      </c>
      <c r="AC58" s="108"/>
      <c r="AD58" s="109"/>
      <c r="AE58" s="109"/>
      <c r="AF58" s="107" t="s">
        <v>293</v>
      </c>
      <c r="AG58" s="108"/>
      <c r="AH58" s="109"/>
      <c r="AI58" s="109"/>
      <c r="AJ58" s="107" t="s">
        <v>294</v>
      </c>
      <c r="AK58" s="108"/>
      <c r="AL58" s="108"/>
      <c r="AM58" s="109"/>
      <c r="AN58" s="107" t="s">
        <v>295</v>
      </c>
      <c r="AO58" s="108"/>
      <c r="AP58" s="108"/>
      <c r="AQ58" s="109"/>
      <c r="AR58" s="107" t="s">
        <v>296</v>
      </c>
      <c r="AS58" s="108"/>
      <c r="AT58" s="109"/>
      <c r="AU58" s="109"/>
      <c r="AV58" s="107" t="s">
        <v>297</v>
      </c>
      <c r="AW58" s="108"/>
      <c r="AX58" s="109"/>
      <c r="AY58" s="109"/>
      <c r="AZ58" s="107" t="s">
        <v>298</v>
      </c>
      <c r="BA58" s="109"/>
      <c r="BB58" s="109"/>
      <c r="BC58" s="109"/>
      <c r="BD58" s="107" t="s">
        <v>299</v>
      </c>
      <c r="BE58" s="109"/>
      <c r="BF58" s="109"/>
      <c r="BG58" s="110"/>
      <c r="BH58" s="25"/>
    </row>
    <row r="59" spans="1:65" ht="11" customHeight="1">
      <c r="A59" s="21"/>
      <c r="B59" s="152" t="s">
        <v>389</v>
      </c>
      <c r="C59" s="153"/>
      <c r="D59" s="153"/>
      <c r="E59" s="153"/>
      <c r="F59" s="153"/>
      <c r="G59" s="153"/>
      <c r="H59" s="153"/>
      <c r="I59" s="153"/>
      <c r="J59" s="153"/>
      <c r="K59" s="153"/>
      <c r="L59" s="153"/>
      <c r="M59" s="153"/>
      <c r="N59" s="153"/>
      <c r="O59" s="153"/>
      <c r="P59" s="153"/>
      <c r="Q59" s="153"/>
      <c r="R59" s="153"/>
      <c r="S59" s="154"/>
      <c r="T59" s="102" t="s">
        <v>362</v>
      </c>
      <c r="U59" s="103"/>
      <c r="V59" s="103"/>
      <c r="W59" s="104"/>
      <c r="X59" s="105">
        <v>3</v>
      </c>
      <c r="Y59" s="103"/>
      <c r="Z59" s="103"/>
      <c r="AA59" s="104"/>
      <c r="AB59" s="105">
        <v>18</v>
      </c>
      <c r="AC59" s="103"/>
      <c r="AD59" s="103"/>
      <c r="AE59" s="104"/>
      <c r="AF59" s="105" t="s">
        <v>375</v>
      </c>
      <c r="AG59" s="103"/>
      <c r="AH59" s="103"/>
      <c r="AI59" s="104"/>
      <c r="AJ59" s="102" t="s">
        <v>386</v>
      </c>
      <c r="AK59" s="103"/>
      <c r="AL59" s="103"/>
      <c r="AM59" s="104"/>
      <c r="AN59" s="102" t="s">
        <v>401</v>
      </c>
      <c r="AO59" s="103"/>
      <c r="AP59" s="103"/>
      <c r="AQ59" s="104"/>
      <c r="AR59" s="102" t="s">
        <v>402</v>
      </c>
      <c r="AS59" s="103"/>
      <c r="AT59" s="103"/>
      <c r="AU59" s="104"/>
      <c r="AV59" s="105">
        <v>99</v>
      </c>
      <c r="AW59" s="103"/>
      <c r="AX59" s="103"/>
      <c r="AY59" s="104"/>
      <c r="AZ59" s="102" t="s">
        <v>362</v>
      </c>
      <c r="BA59" s="103"/>
      <c r="BB59" s="103"/>
      <c r="BC59" s="104"/>
      <c r="BD59" s="105">
        <v>1</v>
      </c>
      <c r="BE59" s="103"/>
      <c r="BF59" s="103"/>
      <c r="BG59" s="106"/>
      <c r="BH59" s="25"/>
    </row>
    <row r="60" spans="1:65" s="3" customFormat="1" ht="11" customHeight="1">
      <c r="A60" s="21"/>
      <c r="B60" s="155"/>
      <c r="C60" s="156"/>
      <c r="D60" s="156"/>
      <c r="E60" s="156"/>
      <c r="F60" s="156"/>
      <c r="G60" s="156"/>
      <c r="H60" s="156"/>
      <c r="I60" s="156"/>
      <c r="J60" s="156"/>
      <c r="K60" s="156"/>
      <c r="L60" s="156"/>
      <c r="M60" s="156"/>
      <c r="N60" s="156"/>
      <c r="O60" s="156"/>
      <c r="P60" s="156"/>
      <c r="Q60" s="156"/>
      <c r="R60" s="156"/>
      <c r="S60" s="157"/>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1"/>
      <c r="BH60" s="37"/>
      <c r="BJ60" s="1"/>
      <c r="BK60" s="1"/>
      <c r="BL60" s="1"/>
      <c r="BM60" s="1"/>
    </row>
    <row r="61" spans="1:65" s="3" customFormat="1" ht="11" customHeight="1">
      <c r="A61" s="21"/>
      <c r="B61" s="155"/>
      <c r="C61" s="156"/>
      <c r="D61" s="156"/>
      <c r="E61" s="156"/>
      <c r="F61" s="156"/>
      <c r="G61" s="156"/>
      <c r="H61" s="156"/>
      <c r="I61" s="156"/>
      <c r="J61" s="156"/>
      <c r="K61" s="156"/>
      <c r="L61" s="156"/>
      <c r="M61" s="156"/>
      <c r="N61" s="156"/>
      <c r="O61" s="156"/>
      <c r="P61" s="156"/>
      <c r="Q61" s="156"/>
      <c r="R61" s="156"/>
      <c r="S61" s="157"/>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1"/>
      <c r="BH61" s="37"/>
      <c r="BJ61" s="1"/>
      <c r="BK61" s="1"/>
      <c r="BL61" s="1"/>
      <c r="BM61" s="1"/>
    </row>
    <row r="62" spans="1:65" s="3" customFormat="1" ht="11" customHeight="1">
      <c r="A62" s="21"/>
      <c r="B62" s="159"/>
      <c r="C62" s="160"/>
      <c r="D62" s="160"/>
      <c r="E62" s="160"/>
      <c r="F62" s="160"/>
      <c r="G62" s="160"/>
      <c r="H62" s="160"/>
      <c r="I62" s="160"/>
      <c r="J62" s="160"/>
      <c r="K62" s="160"/>
      <c r="L62" s="160"/>
      <c r="M62" s="160"/>
      <c r="N62" s="160"/>
      <c r="O62" s="160"/>
      <c r="P62" s="160"/>
      <c r="Q62" s="160"/>
      <c r="R62" s="160"/>
      <c r="S62" s="161"/>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1"/>
      <c r="BH62" s="37"/>
      <c r="BJ62" s="1"/>
      <c r="BK62" s="1"/>
      <c r="BL62" s="1"/>
      <c r="BM62" s="1"/>
    </row>
    <row r="63" spans="1:65" ht="11" customHeight="1">
      <c r="B63" s="159"/>
      <c r="C63" s="160"/>
      <c r="D63" s="160"/>
      <c r="E63" s="160"/>
      <c r="F63" s="160"/>
      <c r="G63" s="160"/>
      <c r="H63" s="160"/>
      <c r="I63" s="160"/>
      <c r="J63" s="160"/>
      <c r="K63" s="160"/>
      <c r="L63" s="160"/>
      <c r="M63" s="160"/>
      <c r="N63" s="160"/>
      <c r="O63" s="160"/>
      <c r="P63" s="160"/>
      <c r="Q63" s="160"/>
      <c r="R63" s="160"/>
      <c r="S63" s="161"/>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1"/>
      <c r="BH63" s="37"/>
    </row>
    <row r="64" spans="1:65" s="3" customFormat="1" ht="11" customHeight="1">
      <c r="B64" s="159"/>
      <c r="C64" s="160"/>
      <c r="D64" s="160"/>
      <c r="E64" s="160"/>
      <c r="F64" s="160"/>
      <c r="G64" s="160"/>
      <c r="H64" s="160"/>
      <c r="I64" s="160"/>
      <c r="J64" s="160"/>
      <c r="K64" s="160"/>
      <c r="L64" s="160"/>
      <c r="M64" s="160"/>
      <c r="N64" s="160"/>
      <c r="O64" s="160"/>
      <c r="P64" s="160"/>
      <c r="Q64" s="160"/>
      <c r="R64" s="160"/>
      <c r="S64" s="161"/>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1"/>
      <c r="BH64" s="37"/>
      <c r="BJ64" s="1"/>
      <c r="BK64" s="1"/>
      <c r="BL64" s="1"/>
      <c r="BM64" s="1"/>
    </row>
    <row r="65" spans="2:65" ht="11" customHeight="1">
      <c r="B65" s="159"/>
      <c r="C65" s="160"/>
      <c r="D65" s="160"/>
      <c r="E65" s="160"/>
      <c r="F65" s="160"/>
      <c r="G65" s="160"/>
      <c r="H65" s="160"/>
      <c r="I65" s="160"/>
      <c r="J65" s="160"/>
      <c r="K65" s="160"/>
      <c r="L65" s="160"/>
      <c r="M65" s="160"/>
      <c r="N65" s="160"/>
      <c r="O65" s="160"/>
      <c r="P65" s="160"/>
      <c r="Q65" s="160"/>
      <c r="R65" s="160"/>
      <c r="S65" s="161"/>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0"/>
      <c r="BG65" s="101"/>
      <c r="BH65" s="37"/>
      <c r="BJ65" s="3"/>
      <c r="BK65" s="3"/>
      <c r="BL65" s="3"/>
      <c r="BM65" s="3"/>
    </row>
    <row r="66" spans="2:65" ht="11" customHeight="1">
      <c r="B66" s="159"/>
      <c r="C66" s="160"/>
      <c r="D66" s="160"/>
      <c r="E66" s="160"/>
      <c r="F66" s="160"/>
      <c r="G66" s="160"/>
      <c r="H66" s="160"/>
      <c r="I66" s="160"/>
      <c r="J66" s="160"/>
      <c r="K66" s="160"/>
      <c r="L66" s="160"/>
      <c r="M66" s="160"/>
      <c r="N66" s="160"/>
      <c r="O66" s="160"/>
      <c r="P66" s="160"/>
      <c r="Q66" s="160"/>
      <c r="R66" s="160"/>
      <c r="S66" s="161"/>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1"/>
      <c r="BH66" s="37"/>
      <c r="BJ66" s="3"/>
      <c r="BK66" s="3"/>
      <c r="BL66" s="3"/>
      <c r="BM66" s="3"/>
    </row>
    <row r="67" spans="2:65" ht="11" customHeight="1" thickBot="1">
      <c r="B67" s="305"/>
      <c r="C67" s="306"/>
      <c r="D67" s="306"/>
      <c r="E67" s="306"/>
      <c r="F67" s="306"/>
      <c r="G67" s="306"/>
      <c r="H67" s="306"/>
      <c r="I67" s="306"/>
      <c r="J67" s="306"/>
      <c r="K67" s="306"/>
      <c r="L67" s="306"/>
      <c r="M67" s="306"/>
      <c r="N67" s="306"/>
      <c r="O67" s="306"/>
      <c r="P67" s="306"/>
      <c r="Q67" s="306"/>
      <c r="R67" s="306"/>
      <c r="S67" s="307"/>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203"/>
      <c r="BE67" s="203"/>
      <c r="BF67" s="203"/>
      <c r="BG67" s="204"/>
      <c r="BH67" s="37"/>
      <c r="BJ67" s="3"/>
      <c r="BK67" s="3"/>
      <c r="BL67" s="3"/>
      <c r="BM67" s="3"/>
    </row>
    <row r="68" spans="2:65" ht="11" customHeight="1">
      <c r="F68" s="20"/>
      <c r="G68" s="20"/>
      <c r="H68" s="20"/>
      <c r="BH68" s="20"/>
    </row>
    <row r="69" spans="2:65" ht="9" customHeight="1">
      <c r="BJ69" s="3"/>
      <c r="BK69" s="3"/>
      <c r="BL69" s="3"/>
      <c r="BM69" s="3"/>
    </row>
  </sheetData>
  <sheetProtection sheet="1" objects="1" scenarios="1"/>
  <mergeCells count="314">
    <mergeCell ref="AH42:BG42"/>
    <mergeCell ref="AV33:BG33"/>
    <mergeCell ref="AV32:BG32"/>
    <mergeCell ref="AH35:BG35"/>
    <mergeCell ref="AH36:BG36"/>
    <mergeCell ref="AH37:BG37"/>
    <mergeCell ref="AH38:BG38"/>
    <mergeCell ref="AH39:BG39"/>
    <mergeCell ref="AH40:BG40"/>
    <mergeCell ref="AH34:BG34"/>
    <mergeCell ref="AV29:BG29"/>
    <mergeCell ref="AH28:AT28"/>
    <mergeCell ref="AH29:AT29"/>
    <mergeCell ref="AH30:AT30"/>
    <mergeCell ref="AH31:AT31"/>
    <mergeCell ref="AH32:AT32"/>
    <mergeCell ref="AH33:AT33"/>
    <mergeCell ref="AH41:BG41"/>
    <mergeCell ref="B47:P47"/>
    <mergeCell ref="U43:AB43"/>
    <mergeCell ref="U44:AB44"/>
    <mergeCell ref="U45:AB45"/>
    <mergeCell ref="AC41:AG41"/>
    <mergeCell ref="AC42:AG42"/>
    <mergeCell ref="AV31:BG31"/>
    <mergeCell ref="AV30:BG30"/>
    <mergeCell ref="AC32:AG32"/>
    <mergeCell ref="AC33:AG33"/>
    <mergeCell ref="U32:AB32"/>
    <mergeCell ref="U33:AB33"/>
    <mergeCell ref="R32:S32"/>
    <mergeCell ref="R33:S33"/>
    <mergeCell ref="AC34:AG34"/>
    <mergeCell ref="B28:P28"/>
    <mergeCell ref="AB2:AQ2"/>
    <mergeCell ref="AB3:AQ3"/>
    <mergeCell ref="AR7:BC7"/>
    <mergeCell ref="AR8:BC9"/>
    <mergeCell ref="AH27:BG27"/>
    <mergeCell ref="AI21:AL22"/>
    <mergeCell ref="AR2:BG2"/>
    <mergeCell ref="AR3:BG3"/>
    <mergeCell ref="BD8:BG9"/>
    <mergeCell ref="BD7:BG7"/>
    <mergeCell ref="AB12:AG14"/>
    <mergeCell ref="AR4:AY4"/>
    <mergeCell ref="AZ4:BC4"/>
    <mergeCell ref="BD4:BG4"/>
    <mergeCell ref="AJ12:AO14"/>
    <mergeCell ref="AR5:AY6"/>
    <mergeCell ref="B32:P32"/>
    <mergeCell ref="B33:P33"/>
    <mergeCell ref="B34:P34"/>
    <mergeCell ref="B35:P35"/>
    <mergeCell ref="B67:S67"/>
    <mergeCell ref="B36:P36"/>
    <mergeCell ref="B37:P37"/>
    <mergeCell ref="B38:P38"/>
    <mergeCell ref="B39:P39"/>
    <mergeCell ref="B40:P40"/>
    <mergeCell ref="B41:P41"/>
    <mergeCell ref="B42:P42"/>
    <mergeCell ref="B43:P43"/>
    <mergeCell ref="B52:P52"/>
    <mergeCell ref="R44:S44"/>
    <mergeCell ref="R46:S46"/>
    <mergeCell ref="R47:S47"/>
    <mergeCell ref="R48:S48"/>
    <mergeCell ref="R50:S50"/>
    <mergeCell ref="R49:S49"/>
    <mergeCell ref="B44:P44"/>
    <mergeCell ref="B45:P45"/>
    <mergeCell ref="B46:P46"/>
    <mergeCell ref="AH53:BG53"/>
    <mergeCell ref="AH56:BG56"/>
    <mergeCell ref="AH54:BG54"/>
    <mergeCell ref="AB66:AE66"/>
    <mergeCell ref="AF66:AI66"/>
    <mergeCell ref="AJ66:AM66"/>
    <mergeCell ref="AN66:AQ66"/>
    <mergeCell ref="AR66:AU66"/>
    <mergeCell ref="AV66:AY66"/>
    <mergeCell ref="AZ66:BC66"/>
    <mergeCell ref="AB65:AE65"/>
    <mergeCell ref="AF65:AI65"/>
    <mergeCell ref="AJ65:AM65"/>
    <mergeCell ref="AN65:AQ65"/>
    <mergeCell ref="AR65:AU65"/>
    <mergeCell ref="AV65:AY65"/>
    <mergeCell ref="AZ65:BC65"/>
    <mergeCell ref="AR64:AU64"/>
    <mergeCell ref="O19:R20"/>
    <mergeCell ref="AA19:AD20"/>
    <mergeCell ref="L15:Q17"/>
    <mergeCell ref="AV64:AY64"/>
    <mergeCell ref="AZ64:BC64"/>
    <mergeCell ref="AV63:AY63"/>
    <mergeCell ref="AZ63:BC63"/>
    <mergeCell ref="BD66:BG66"/>
    <mergeCell ref="BE1:BG1"/>
    <mergeCell ref="BD65:BG65"/>
    <mergeCell ref="AH43:BG43"/>
    <mergeCell ref="AH44:BG44"/>
    <mergeCell ref="AH45:AO45"/>
    <mergeCell ref="AQ45:AW45"/>
    <mergeCell ref="AX45:BG45"/>
    <mergeCell ref="AH50:BG50"/>
    <mergeCell ref="AH51:BG51"/>
    <mergeCell ref="AH52:BG52"/>
    <mergeCell ref="BD63:BG63"/>
    <mergeCell ref="BD64:BG64"/>
    <mergeCell ref="AF63:AI63"/>
    <mergeCell ref="AJ63:AM63"/>
    <mergeCell ref="AV28:BG28"/>
    <mergeCell ref="AR63:AU63"/>
    <mergeCell ref="B31:P31"/>
    <mergeCell ref="R34:S34"/>
    <mergeCell ref="AZ5:BC6"/>
    <mergeCell ref="BD5:BG6"/>
    <mergeCell ref="AF8:AQ9"/>
    <mergeCell ref="B7:M7"/>
    <mergeCell ref="N7:Q7"/>
    <mergeCell ref="R7:AE7"/>
    <mergeCell ref="AF7:AQ7"/>
    <mergeCell ref="B8:M9"/>
    <mergeCell ref="N8:Q9"/>
    <mergeCell ref="X5:AQ6"/>
    <mergeCell ref="S5:W6"/>
    <mergeCell ref="D12:I14"/>
    <mergeCell ref="R8:AE9"/>
    <mergeCell ref="AR10:BG26"/>
    <mergeCell ref="U34:AB34"/>
    <mergeCell ref="T15:Y17"/>
    <mergeCell ref="Z24:AB25"/>
    <mergeCell ref="G21:J22"/>
    <mergeCell ref="O21:R22"/>
    <mergeCell ref="AA21:AD22"/>
    <mergeCell ref="AB15:AG17"/>
    <mergeCell ref="G19:J20"/>
    <mergeCell ref="B4:R4"/>
    <mergeCell ref="AJ15:AO17"/>
    <mergeCell ref="B5:R6"/>
    <mergeCell ref="U28:AB28"/>
    <mergeCell ref="AC29:AG29"/>
    <mergeCell ref="AC30:AG30"/>
    <mergeCell ref="AC31:AG31"/>
    <mergeCell ref="Q28:T28"/>
    <mergeCell ref="U29:AB29"/>
    <mergeCell ref="U30:AB30"/>
    <mergeCell ref="U31:AB31"/>
    <mergeCell ref="R31:S31"/>
    <mergeCell ref="R29:S29"/>
    <mergeCell ref="R30:S30"/>
    <mergeCell ref="X4:AQ4"/>
    <mergeCell ref="S4:W4"/>
    <mergeCell ref="Q25:Y25"/>
    <mergeCell ref="Q24:Y24"/>
    <mergeCell ref="L12:Q14"/>
    <mergeCell ref="T12:Y14"/>
    <mergeCell ref="AI19:AL20"/>
    <mergeCell ref="D15:I17"/>
    <mergeCell ref="B29:P29"/>
    <mergeCell ref="B30:P30"/>
    <mergeCell ref="T67:W67"/>
    <mergeCell ref="X67:AA67"/>
    <mergeCell ref="AB67:AE67"/>
    <mergeCell ref="AF67:AI67"/>
    <mergeCell ref="AJ67:AM67"/>
    <mergeCell ref="AN67:AQ67"/>
    <mergeCell ref="AR67:AU67"/>
    <mergeCell ref="AV67:AY67"/>
    <mergeCell ref="AZ67:BC67"/>
    <mergeCell ref="BD67:BG67"/>
    <mergeCell ref="U50:AB50"/>
    <mergeCell ref="AC48:AG48"/>
    <mergeCell ref="AC49:AG49"/>
    <mergeCell ref="AC50:AG50"/>
    <mergeCell ref="U46:AB46"/>
    <mergeCell ref="U47:AB47"/>
    <mergeCell ref="U52:AB52"/>
    <mergeCell ref="U35:AB35"/>
    <mergeCell ref="U36:AB36"/>
    <mergeCell ref="AC36:AG36"/>
    <mergeCell ref="AC37:AG37"/>
    <mergeCell ref="T60:W60"/>
    <mergeCell ref="X60:AA60"/>
    <mergeCell ref="AB60:AE60"/>
    <mergeCell ref="AV60:AY60"/>
    <mergeCell ref="AZ60:BC60"/>
    <mergeCell ref="BD60:BG60"/>
    <mergeCell ref="AR61:AU61"/>
    <mergeCell ref="AV61:AY61"/>
    <mergeCell ref="T62:W62"/>
    <mergeCell ref="X62:AA62"/>
    <mergeCell ref="AB62:AE62"/>
    <mergeCell ref="AF62:AI62"/>
    <mergeCell ref="B48:P48"/>
    <mergeCell ref="B49:P49"/>
    <mergeCell ref="B50:P50"/>
    <mergeCell ref="B51:P51"/>
    <mergeCell ref="AC27:AG28"/>
    <mergeCell ref="O54:P54"/>
    <mergeCell ref="O55:P55"/>
    <mergeCell ref="O53:P53"/>
    <mergeCell ref="B53:N53"/>
    <mergeCell ref="AC44:AG44"/>
    <mergeCell ref="AC45:AG45"/>
    <mergeCell ref="U41:AB41"/>
    <mergeCell ref="U42:AB42"/>
    <mergeCell ref="R45:S45"/>
    <mergeCell ref="R52:S52"/>
    <mergeCell ref="Q53:AG53"/>
    <mergeCell ref="AC51:AG51"/>
    <mergeCell ref="AC52:AG52"/>
    <mergeCell ref="AC46:AG46"/>
    <mergeCell ref="AC47:AG47"/>
    <mergeCell ref="U51:AB51"/>
    <mergeCell ref="R51:S51"/>
    <mergeCell ref="U48:AB48"/>
    <mergeCell ref="U49:AB49"/>
    <mergeCell ref="AC35:AG35"/>
    <mergeCell ref="R36:S36"/>
    <mergeCell ref="R37:S37"/>
    <mergeCell ref="R38:S38"/>
    <mergeCell ref="R39:S39"/>
    <mergeCell ref="R35:S35"/>
    <mergeCell ref="U37:AB37"/>
    <mergeCell ref="U38:AB38"/>
    <mergeCell ref="U39:AB39"/>
    <mergeCell ref="T66:W66"/>
    <mergeCell ref="X66:AA66"/>
    <mergeCell ref="R42:S42"/>
    <mergeCell ref="R43:S43"/>
    <mergeCell ref="R40:S40"/>
    <mergeCell ref="R41:S41"/>
    <mergeCell ref="AC38:AG38"/>
    <mergeCell ref="AC39:AG39"/>
    <mergeCell ref="AC40:AG40"/>
    <mergeCell ref="U40:AB40"/>
    <mergeCell ref="AC43:AG43"/>
    <mergeCell ref="T65:W65"/>
    <mergeCell ref="X65:AA65"/>
    <mergeCell ref="AV59:AY59"/>
    <mergeCell ref="AZ59:BC59"/>
    <mergeCell ref="B65:S65"/>
    <mergeCell ref="B66:S66"/>
    <mergeCell ref="AJ61:AM61"/>
    <mergeCell ref="AN61:AQ61"/>
    <mergeCell ref="T63:W63"/>
    <mergeCell ref="X63:AA63"/>
    <mergeCell ref="AB63:AE63"/>
    <mergeCell ref="B61:S61"/>
    <mergeCell ref="B62:S62"/>
    <mergeCell ref="T64:W64"/>
    <mergeCell ref="X64:AA64"/>
    <mergeCell ref="AB64:AE64"/>
    <mergeCell ref="AF64:AI64"/>
    <mergeCell ref="AJ64:AM64"/>
    <mergeCell ref="AN64:AQ64"/>
    <mergeCell ref="AN63:AQ63"/>
    <mergeCell ref="T61:W61"/>
    <mergeCell ref="X61:AA61"/>
    <mergeCell ref="AB61:AE61"/>
    <mergeCell ref="AF61:AI61"/>
    <mergeCell ref="B63:S63"/>
    <mergeCell ref="B64:S64"/>
    <mergeCell ref="AR60:AU60"/>
    <mergeCell ref="AZ61:BC61"/>
    <mergeCell ref="B54:N54"/>
    <mergeCell ref="B55:N55"/>
    <mergeCell ref="B56:N56"/>
    <mergeCell ref="Q54:AG56"/>
    <mergeCell ref="O56:P56"/>
    <mergeCell ref="B57:BG57"/>
    <mergeCell ref="B58:S58"/>
    <mergeCell ref="B59:S59"/>
    <mergeCell ref="B60:S60"/>
    <mergeCell ref="T59:W59"/>
    <mergeCell ref="X59:AA59"/>
    <mergeCell ref="AB59:AE59"/>
    <mergeCell ref="AF59:AI59"/>
    <mergeCell ref="AJ59:AM59"/>
    <mergeCell ref="T58:W58"/>
    <mergeCell ref="X58:AA58"/>
    <mergeCell ref="AB58:AE58"/>
    <mergeCell ref="AF58:AI58"/>
    <mergeCell ref="AJ58:AM58"/>
    <mergeCell ref="AN58:AQ58"/>
    <mergeCell ref="AR58:AU58"/>
    <mergeCell ref="AR59:AU59"/>
    <mergeCell ref="BD61:BG61"/>
    <mergeCell ref="AZ62:BC62"/>
    <mergeCell ref="BD62:BG62"/>
    <mergeCell ref="AN59:AQ59"/>
    <mergeCell ref="BD59:BG59"/>
    <mergeCell ref="AV58:AY58"/>
    <mergeCell ref="AZ58:BC58"/>
    <mergeCell ref="BD58:BG58"/>
    <mergeCell ref="AH46:AK49"/>
    <mergeCell ref="AL46:AM49"/>
    <mergeCell ref="AN46:AQ49"/>
    <mergeCell ref="AR46:AS49"/>
    <mergeCell ref="AT46:AW49"/>
    <mergeCell ref="AX46:AY49"/>
    <mergeCell ref="AZ46:BC49"/>
    <mergeCell ref="BD46:BE49"/>
    <mergeCell ref="AH55:BG55"/>
    <mergeCell ref="AJ62:AM62"/>
    <mergeCell ref="AN62:AQ62"/>
    <mergeCell ref="AR62:AU62"/>
    <mergeCell ref="AV62:AY62"/>
    <mergeCell ref="AF60:AI60"/>
    <mergeCell ref="AJ60:AM60"/>
    <mergeCell ref="AN60:AQ60"/>
  </mergeCells>
  <phoneticPr fontId="2" type="noConversion"/>
  <dataValidations count="9">
    <dataValidation type="list" allowBlank="1" showInputMessage="1" showErrorMessage="1" sqref="B8:M9" xr:uid="{00000000-0002-0000-0000-000000000000}">
      <formula1>RankList</formula1>
    </dataValidation>
    <dataValidation type="list" allowBlank="1" showInputMessage="1" showErrorMessage="1" sqref="S5:W6" xr:uid="{00000000-0002-0000-0000-000001000000}">
      <formula1>GenderList</formula1>
    </dataValidation>
    <dataValidation type="list" allowBlank="1" showInputMessage="1" showErrorMessage="1" sqref="AR5:AY6" xr:uid="{00000000-0002-0000-0000-000002000000}">
      <formula1>AppearanceList</formula1>
    </dataValidation>
    <dataValidation type="list" allowBlank="1" showInputMessage="1" showErrorMessage="1" sqref="AR8:BC9" xr:uid="{00000000-0002-0000-0000-000003000000}">
      <formula1>ProfessionList</formula1>
    </dataValidation>
    <dataValidation showInputMessage="1" showErrorMessage="1" sqref="B31:B52" xr:uid="{00000000-0002-0000-0000-000004000000}"/>
    <dataValidation type="list" allowBlank="1" showInputMessage="1" showErrorMessage="1" sqref="AH35:BF40" xr:uid="{00000000-0002-0000-0000-000005000000}">
      <formula1>WeaknessList</formula1>
    </dataValidation>
    <dataValidation type="textLength" allowBlank="1" showInputMessage="1" showErrorMessage="1" sqref="AU28:AU33" xr:uid="{00000000-0002-0000-0000-000006000000}">
      <formula1>0</formula1>
      <formula2>0</formula2>
    </dataValidation>
    <dataValidation type="list" allowBlank="1" showInputMessage="1" showErrorMessage="1" sqref="L15:Q17 T15:Y17 AB15:AG17 AJ15:AO17 D15:I17" xr:uid="{67350F3D-893C-C041-84BB-E245F1378D8A}">
      <formula1>CharacteristicValueList</formula1>
    </dataValidation>
    <dataValidation type="list" allowBlank="1" showInputMessage="1" showErrorMessage="1" sqref="BD5:BG6" xr:uid="{338DA357-0883-1A4A-8E7C-DA05C80D46CE}">
      <formula1>INDIRECT(ProportionalWeight)</formula1>
    </dataValidation>
  </dataValidations>
  <printOptions horizontalCentered="1"/>
  <pageMargins left="0.5" right="0.5" top="0.5" bottom="0.5" header="0.5" footer="0.5"/>
  <pageSetup orientation="portrait" horizontalDpi="4294967292" verticalDpi="429496729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BFCB893B-73A9-4447-B6FB-EF88DF155795}">
          <x14:formula1>
            <xm:f>INDIRECT('Height, Weight &amp; Appearance'!$D$1)</xm:f>
          </x14:formula1>
          <xm:sqref>AZ5:BC6</xm:sqref>
        </x14:dataValidation>
        <x14:dataValidation type="list" allowBlank="1" showInputMessage="1" showErrorMessage="1" xr:uid="{4BC359E7-C9D3-E446-9AA7-E4600DDE4604}">
          <x14:formula1>
            <xm:f>Wounds!$A$2:$A$3</xm:f>
          </x14:formula1>
          <xm:sqref>AL46 AR46 AX46 BD46</xm:sqref>
        </x14:dataValidation>
      </x14:dataValidations>
    </ext>
    <ext xmlns:mx="http://schemas.microsoft.com/office/mac/excel/2008/main" uri="http://schemas.microsoft.com/office/mac/excel/2008/main">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50"/>
  <sheetViews>
    <sheetView view="pageLayout" zoomScale="140" zoomScalePageLayoutView="140" workbookViewId="0">
      <selection activeCell="B6" sqref="B6:S6"/>
    </sheetView>
  </sheetViews>
  <sheetFormatPr baseColWidth="10" defaultColWidth="10.6640625" defaultRowHeight="11"/>
  <cols>
    <col min="1" max="1" width="0.6640625" style="84" customWidth="1"/>
    <col min="2" max="19" width="1.5" style="84" customWidth="1"/>
    <col min="20" max="59" width="1.5" style="98" customWidth="1"/>
    <col min="60" max="60" width="6" style="98" customWidth="1"/>
    <col min="61" max="16384" width="10.6640625" style="84"/>
  </cols>
  <sheetData>
    <row r="1" spans="2:60">
      <c r="B1" s="347" t="s">
        <v>388</v>
      </c>
      <c r="C1" s="348"/>
      <c r="D1" s="348"/>
      <c r="E1" s="348"/>
      <c r="F1" s="348"/>
      <c r="G1" s="348"/>
      <c r="H1" s="348"/>
      <c r="I1" s="348"/>
      <c r="J1" s="348"/>
      <c r="K1" s="348"/>
      <c r="L1" s="348"/>
      <c r="M1" s="348"/>
      <c r="N1" s="348"/>
      <c r="O1" s="348"/>
      <c r="P1" s="348"/>
      <c r="Q1" s="348"/>
      <c r="R1" s="348"/>
      <c r="S1" s="348"/>
      <c r="T1" s="345"/>
      <c r="U1" s="346"/>
      <c r="V1" s="346"/>
      <c r="W1" s="346"/>
      <c r="X1" s="345"/>
      <c r="Y1" s="346"/>
      <c r="Z1" s="346"/>
      <c r="AA1" s="346"/>
      <c r="AB1" s="345"/>
      <c r="AC1" s="346"/>
      <c r="AD1" s="346"/>
      <c r="AE1" s="346"/>
      <c r="AF1" s="345"/>
      <c r="AG1" s="346"/>
      <c r="AH1" s="346"/>
      <c r="AI1" s="346"/>
      <c r="AJ1" s="345"/>
      <c r="AK1" s="346"/>
      <c r="AL1" s="346"/>
      <c r="AM1" s="346"/>
      <c r="AN1" s="345"/>
      <c r="AO1" s="346"/>
      <c r="AP1" s="346"/>
      <c r="AQ1" s="346"/>
      <c r="AR1" s="345"/>
      <c r="AS1" s="346"/>
      <c r="AT1" s="346"/>
      <c r="AU1" s="346"/>
      <c r="AV1" s="345"/>
      <c r="AW1" s="346"/>
      <c r="AX1" s="346"/>
      <c r="AY1" s="346"/>
      <c r="AZ1" s="345"/>
      <c r="BA1" s="346"/>
      <c r="BB1" s="346"/>
      <c r="BC1" s="346"/>
      <c r="BD1" s="345"/>
      <c r="BE1" s="346"/>
      <c r="BF1" s="346"/>
      <c r="BG1" s="346"/>
    </row>
    <row r="2" spans="2:60">
      <c r="B2" s="349"/>
      <c r="C2" s="350"/>
      <c r="D2" s="350"/>
      <c r="E2" s="350"/>
      <c r="F2" s="350"/>
      <c r="G2" s="350"/>
      <c r="H2" s="350"/>
      <c r="I2" s="350"/>
      <c r="J2" s="350"/>
      <c r="K2" s="350"/>
      <c r="L2" s="350"/>
      <c r="M2" s="350"/>
      <c r="N2" s="350"/>
      <c r="O2" s="350"/>
      <c r="P2" s="350"/>
      <c r="Q2" s="350"/>
      <c r="R2" s="350"/>
      <c r="S2" s="350"/>
      <c r="T2" s="345"/>
      <c r="U2" s="346"/>
      <c r="V2" s="346"/>
      <c r="W2" s="346"/>
      <c r="X2" s="345"/>
      <c r="Y2" s="346"/>
      <c r="Z2" s="346"/>
      <c r="AA2" s="346"/>
      <c r="AB2" s="345"/>
      <c r="AC2" s="346"/>
      <c r="AD2" s="346"/>
      <c r="AE2" s="346"/>
      <c r="AF2" s="345"/>
      <c r="AG2" s="346"/>
      <c r="AH2" s="346"/>
      <c r="AI2" s="346"/>
      <c r="AJ2" s="345"/>
      <c r="AK2" s="346"/>
      <c r="AL2" s="346"/>
      <c r="AM2" s="346"/>
      <c r="AN2" s="345"/>
      <c r="AO2" s="346"/>
      <c r="AP2" s="346"/>
      <c r="AQ2" s="346"/>
      <c r="AR2" s="345"/>
      <c r="AS2" s="346"/>
      <c r="AT2" s="346"/>
      <c r="AU2" s="346"/>
      <c r="AV2" s="345"/>
      <c r="AW2" s="346"/>
      <c r="AX2" s="346"/>
      <c r="AY2" s="346"/>
      <c r="AZ2" s="345"/>
      <c r="BA2" s="346"/>
      <c r="BB2" s="346"/>
      <c r="BC2" s="346"/>
      <c r="BD2" s="345"/>
      <c r="BE2" s="346"/>
      <c r="BF2" s="346"/>
      <c r="BG2" s="346"/>
    </row>
    <row r="3" spans="2:60" s="83" customFormat="1">
      <c r="B3" s="347" t="s">
        <v>15</v>
      </c>
      <c r="C3" s="350"/>
      <c r="D3" s="350"/>
      <c r="E3" s="350"/>
      <c r="F3" s="350"/>
      <c r="G3" s="350"/>
      <c r="H3" s="350"/>
      <c r="I3" s="350"/>
      <c r="J3" s="350"/>
      <c r="K3" s="350"/>
      <c r="L3" s="350"/>
      <c r="M3" s="350"/>
      <c r="N3" s="350"/>
      <c r="O3" s="350"/>
      <c r="P3" s="350"/>
      <c r="Q3" s="350"/>
      <c r="R3" s="350"/>
      <c r="S3" s="350"/>
      <c r="T3" s="352" t="s">
        <v>290</v>
      </c>
      <c r="U3" s="346"/>
      <c r="V3" s="346"/>
      <c r="W3" s="346"/>
      <c r="X3" s="352" t="s">
        <v>16</v>
      </c>
      <c r="Y3" s="346"/>
      <c r="Z3" s="346"/>
      <c r="AA3" s="346"/>
      <c r="AB3" s="352" t="s">
        <v>17</v>
      </c>
      <c r="AC3" s="346"/>
      <c r="AD3" s="346"/>
      <c r="AE3" s="346"/>
      <c r="AF3" s="352" t="s">
        <v>18</v>
      </c>
      <c r="AG3" s="346"/>
      <c r="AH3" s="346"/>
      <c r="AI3" s="346"/>
      <c r="AJ3" s="352" t="s">
        <v>19</v>
      </c>
      <c r="AK3" s="346"/>
      <c r="AL3" s="346"/>
      <c r="AM3" s="346"/>
      <c r="AN3" s="352" t="s">
        <v>20</v>
      </c>
      <c r="AO3" s="346"/>
      <c r="AP3" s="346"/>
      <c r="AQ3" s="346"/>
      <c r="AR3" s="352" t="s">
        <v>21</v>
      </c>
      <c r="AS3" s="346"/>
      <c r="AT3" s="346"/>
      <c r="AU3" s="346"/>
      <c r="AV3" s="352" t="s">
        <v>22</v>
      </c>
      <c r="AW3" s="346"/>
      <c r="AX3" s="346"/>
      <c r="AY3" s="346"/>
      <c r="AZ3" s="352" t="s">
        <v>23</v>
      </c>
      <c r="BA3" s="346"/>
      <c r="BB3" s="346"/>
      <c r="BC3" s="346"/>
      <c r="BD3" s="352" t="s">
        <v>299</v>
      </c>
      <c r="BE3" s="346"/>
      <c r="BF3" s="346"/>
      <c r="BG3" s="346"/>
      <c r="BH3" s="99" t="s">
        <v>24</v>
      </c>
    </row>
    <row r="4" spans="2:60">
      <c r="B4" s="349" t="s">
        <v>25</v>
      </c>
      <c r="C4" s="350"/>
      <c r="D4" s="350"/>
      <c r="E4" s="350"/>
      <c r="F4" s="350"/>
      <c r="G4" s="350"/>
      <c r="H4" s="350"/>
      <c r="I4" s="350"/>
      <c r="J4" s="350"/>
      <c r="K4" s="350"/>
      <c r="L4" s="350"/>
      <c r="M4" s="350"/>
      <c r="N4" s="350"/>
      <c r="O4" s="350"/>
      <c r="P4" s="350"/>
      <c r="Q4" s="350"/>
      <c r="R4" s="350"/>
      <c r="S4" s="350"/>
      <c r="T4" s="345">
        <v>0</v>
      </c>
      <c r="U4" s="346"/>
      <c r="V4" s="346"/>
      <c r="W4" s="346"/>
      <c r="X4" s="345">
        <v>2</v>
      </c>
      <c r="Y4" s="346"/>
      <c r="Z4" s="346"/>
      <c r="AA4" s="346"/>
      <c r="AB4" s="345">
        <v>6</v>
      </c>
      <c r="AC4" s="346"/>
      <c r="AD4" s="346"/>
      <c r="AE4" s="346"/>
      <c r="AF4" s="345" t="s">
        <v>26</v>
      </c>
      <c r="AG4" s="346"/>
      <c r="AH4" s="346"/>
      <c r="AI4" s="346"/>
      <c r="AJ4" s="351" t="s">
        <v>27</v>
      </c>
      <c r="AK4" s="346"/>
      <c r="AL4" s="346"/>
      <c r="AM4" s="346"/>
      <c r="AN4" s="351" t="s">
        <v>28</v>
      </c>
      <c r="AO4" s="346"/>
      <c r="AP4" s="346"/>
      <c r="AQ4" s="346"/>
      <c r="AR4" s="351" t="s">
        <v>29</v>
      </c>
      <c r="AS4" s="346"/>
      <c r="AT4" s="346"/>
      <c r="AU4" s="346"/>
      <c r="AV4" s="351" t="s">
        <v>30</v>
      </c>
      <c r="AW4" s="346"/>
      <c r="AX4" s="346"/>
      <c r="AY4" s="346"/>
      <c r="AZ4" s="345">
        <v>0</v>
      </c>
      <c r="BA4" s="346"/>
      <c r="BB4" s="346"/>
      <c r="BC4" s="346"/>
      <c r="BD4" s="345">
        <v>1</v>
      </c>
      <c r="BE4" s="346"/>
      <c r="BF4" s="346"/>
      <c r="BG4" s="346"/>
      <c r="BH4" s="98">
        <v>100</v>
      </c>
    </row>
    <row r="5" spans="2:60">
      <c r="B5" s="349" t="s">
        <v>31</v>
      </c>
      <c r="C5" s="350"/>
      <c r="D5" s="350"/>
      <c r="E5" s="350"/>
      <c r="F5" s="350"/>
      <c r="G5" s="350"/>
      <c r="H5" s="350"/>
      <c r="I5" s="350"/>
      <c r="J5" s="350"/>
      <c r="K5" s="350"/>
      <c r="L5" s="350"/>
      <c r="M5" s="350"/>
      <c r="N5" s="350"/>
      <c r="O5" s="350"/>
      <c r="P5" s="350"/>
      <c r="Q5" s="350"/>
      <c r="R5" s="350"/>
      <c r="S5" s="350"/>
      <c r="T5" s="345">
        <v>0</v>
      </c>
      <c r="U5" s="346"/>
      <c r="V5" s="346"/>
      <c r="W5" s="346"/>
      <c r="X5" s="345">
        <v>3</v>
      </c>
      <c r="Y5" s="346"/>
      <c r="Z5" s="346"/>
      <c r="AA5" s="346"/>
      <c r="AB5" s="351">
        <v>13</v>
      </c>
      <c r="AC5" s="346"/>
      <c r="AD5" s="346"/>
      <c r="AE5" s="346"/>
      <c r="AF5" s="345" t="s">
        <v>32</v>
      </c>
      <c r="AG5" s="346"/>
      <c r="AH5" s="346"/>
      <c r="AI5" s="346"/>
      <c r="AJ5" s="351" t="s">
        <v>33</v>
      </c>
      <c r="AK5" s="346"/>
      <c r="AL5" s="346"/>
      <c r="AM5" s="346"/>
      <c r="AN5" s="351" t="s">
        <v>34</v>
      </c>
      <c r="AO5" s="346"/>
      <c r="AP5" s="346"/>
      <c r="AQ5" s="346"/>
      <c r="AR5" s="351">
        <v>0</v>
      </c>
      <c r="AS5" s="346"/>
      <c r="AT5" s="346"/>
      <c r="AU5" s="346"/>
      <c r="AV5" s="351">
        <v>99</v>
      </c>
      <c r="AW5" s="346"/>
      <c r="AX5" s="346"/>
      <c r="AY5" s="346"/>
      <c r="AZ5" s="345">
        <v>0</v>
      </c>
      <c r="BA5" s="346"/>
      <c r="BB5" s="346"/>
      <c r="BC5" s="346"/>
      <c r="BD5" s="345">
        <v>1</v>
      </c>
      <c r="BE5" s="346"/>
      <c r="BF5" s="346"/>
      <c r="BG5" s="346"/>
      <c r="BH5" s="98">
        <v>200</v>
      </c>
    </row>
    <row r="6" spans="2:60">
      <c r="B6" s="349" t="s">
        <v>389</v>
      </c>
      <c r="C6" s="350"/>
      <c r="D6" s="350"/>
      <c r="E6" s="350"/>
      <c r="F6" s="350"/>
      <c r="G6" s="350"/>
      <c r="H6" s="350"/>
      <c r="I6" s="350"/>
      <c r="J6" s="350"/>
      <c r="K6" s="350"/>
      <c r="L6" s="350"/>
      <c r="M6" s="350"/>
      <c r="N6" s="350"/>
      <c r="O6" s="350"/>
      <c r="P6" s="350"/>
      <c r="Q6" s="350"/>
      <c r="R6" s="350"/>
      <c r="S6" s="350"/>
      <c r="T6" s="351" t="s">
        <v>35</v>
      </c>
      <c r="U6" s="346"/>
      <c r="V6" s="346"/>
      <c r="W6" s="346"/>
      <c r="X6" s="345">
        <v>3</v>
      </c>
      <c r="Y6" s="346"/>
      <c r="Z6" s="346"/>
      <c r="AA6" s="346"/>
      <c r="AB6" s="345">
        <v>18</v>
      </c>
      <c r="AC6" s="346"/>
      <c r="AD6" s="346"/>
      <c r="AE6" s="346"/>
      <c r="AF6" s="345" t="s">
        <v>36</v>
      </c>
      <c r="AG6" s="346"/>
      <c r="AH6" s="346"/>
      <c r="AI6" s="346"/>
      <c r="AJ6" s="351" t="s">
        <v>38</v>
      </c>
      <c r="AK6" s="346"/>
      <c r="AL6" s="346"/>
      <c r="AM6" s="346"/>
      <c r="AN6" s="351" t="s">
        <v>39</v>
      </c>
      <c r="AO6" s="346"/>
      <c r="AP6" s="346"/>
      <c r="AQ6" s="346"/>
      <c r="AR6" s="351" t="s">
        <v>40</v>
      </c>
      <c r="AS6" s="346"/>
      <c r="AT6" s="346"/>
      <c r="AU6" s="346"/>
      <c r="AV6" s="351">
        <v>99</v>
      </c>
      <c r="AW6" s="346"/>
      <c r="AX6" s="346"/>
      <c r="AY6" s="346"/>
      <c r="AZ6" s="351" t="s">
        <v>35</v>
      </c>
      <c r="BA6" s="346"/>
      <c r="BB6" s="346"/>
      <c r="BC6" s="346"/>
      <c r="BD6" s="345">
        <v>1</v>
      </c>
      <c r="BE6" s="346"/>
      <c r="BF6" s="346"/>
      <c r="BG6" s="346"/>
      <c r="BH6" s="98">
        <v>275</v>
      </c>
    </row>
    <row r="7" spans="2:60" ht="25.75" customHeight="1">
      <c r="B7" s="353" t="s">
        <v>390</v>
      </c>
      <c r="C7" s="354"/>
      <c r="D7" s="354"/>
      <c r="E7" s="354"/>
      <c r="F7" s="354"/>
      <c r="G7" s="354"/>
      <c r="H7" s="354"/>
      <c r="I7" s="354"/>
      <c r="J7" s="354"/>
      <c r="K7" s="354"/>
      <c r="L7" s="354"/>
      <c r="M7" s="354"/>
      <c r="N7" s="354"/>
      <c r="O7" s="354"/>
      <c r="P7" s="354"/>
      <c r="Q7" s="354"/>
      <c r="R7" s="354"/>
      <c r="S7" s="354"/>
      <c r="T7" s="351" t="s">
        <v>41</v>
      </c>
      <c r="U7" s="346"/>
      <c r="V7" s="346"/>
      <c r="W7" s="346"/>
      <c r="X7" s="345">
        <v>6</v>
      </c>
      <c r="Y7" s="346"/>
      <c r="Z7" s="346"/>
      <c r="AA7" s="346"/>
      <c r="AB7" s="345">
        <v>18</v>
      </c>
      <c r="AC7" s="346"/>
      <c r="AD7" s="346"/>
      <c r="AE7" s="346"/>
      <c r="AF7" s="345" t="s">
        <v>42</v>
      </c>
      <c r="AG7" s="346"/>
      <c r="AH7" s="346"/>
      <c r="AI7" s="346"/>
      <c r="AJ7" s="351" t="s">
        <v>43</v>
      </c>
      <c r="AK7" s="346"/>
      <c r="AL7" s="346"/>
      <c r="AM7" s="346"/>
      <c r="AN7" s="351" t="s">
        <v>44</v>
      </c>
      <c r="AO7" s="346"/>
      <c r="AP7" s="346"/>
      <c r="AQ7" s="346"/>
      <c r="AR7" s="351" t="s">
        <v>45</v>
      </c>
      <c r="AS7" s="346"/>
      <c r="AT7" s="346"/>
      <c r="AU7" s="346"/>
      <c r="AV7" s="351">
        <v>99</v>
      </c>
      <c r="AW7" s="346"/>
      <c r="AX7" s="346"/>
      <c r="AY7" s="346"/>
      <c r="AZ7" s="351" t="s">
        <v>40</v>
      </c>
      <c r="BA7" s="346"/>
      <c r="BB7" s="346"/>
      <c r="BC7" s="346"/>
      <c r="BD7" s="345">
        <v>1</v>
      </c>
      <c r="BE7" s="346"/>
      <c r="BF7" s="346"/>
      <c r="BG7" s="346"/>
      <c r="BH7" s="98">
        <v>275</v>
      </c>
    </row>
    <row r="8" spans="2:60">
      <c r="B8" s="349" t="s">
        <v>46</v>
      </c>
      <c r="C8" s="350"/>
      <c r="D8" s="350"/>
      <c r="E8" s="350"/>
      <c r="F8" s="350"/>
      <c r="G8" s="350"/>
      <c r="H8" s="350"/>
      <c r="I8" s="350"/>
      <c r="J8" s="350"/>
      <c r="K8" s="350"/>
      <c r="L8" s="350"/>
      <c r="M8" s="350"/>
      <c r="N8" s="350"/>
      <c r="O8" s="350"/>
      <c r="P8" s="350"/>
      <c r="Q8" s="350"/>
      <c r="R8" s="350"/>
      <c r="S8" s="350"/>
      <c r="T8" s="345">
        <v>0</v>
      </c>
      <c r="U8" s="346"/>
      <c r="V8" s="346"/>
      <c r="W8" s="346"/>
      <c r="X8" s="345">
        <v>2</v>
      </c>
      <c r="Y8" s="346"/>
      <c r="Z8" s="346"/>
      <c r="AA8" s="346"/>
      <c r="AB8" s="345">
        <v>8</v>
      </c>
      <c r="AC8" s="346"/>
      <c r="AD8" s="346"/>
      <c r="AE8" s="346"/>
      <c r="AF8" s="345" t="s">
        <v>36</v>
      </c>
      <c r="AG8" s="346"/>
      <c r="AH8" s="346"/>
      <c r="AI8" s="346"/>
      <c r="AJ8" s="351" t="s">
        <v>38</v>
      </c>
      <c r="AK8" s="346"/>
      <c r="AL8" s="346"/>
      <c r="AM8" s="346"/>
      <c r="AN8" s="351" t="s">
        <v>48</v>
      </c>
      <c r="AO8" s="346"/>
      <c r="AP8" s="346"/>
      <c r="AQ8" s="346"/>
      <c r="AR8" s="351">
        <v>0</v>
      </c>
      <c r="AS8" s="346"/>
      <c r="AT8" s="346"/>
      <c r="AU8" s="346"/>
      <c r="AV8" s="351">
        <v>99</v>
      </c>
      <c r="AW8" s="346"/>
      <c r="AX8" s="346"/>
      <c r="AY8" s="346"/>
      <c r="AZ8" s="345">
        <v>0</v>
      </c>
      <c r="BA8" s="346"/>
      <c r="BB8" s="346"/>
      <c r="BC8" s="346"/>
      <c r="BD8" s="345">
        <v>2</v>
      </c>
      <c r="BE8" s="346"/>
      <c r="BF8" s="346"/>
      <c r="BG8" s="346"/>
      <c r="BH8" s="98">
        <v>150</v>
      </c>
    </row>
    <row r="9" spans="2:60">
      <c r="B9" s="349" t="s">
        <v>49</v>
      </c>
      <c r="C9" s="350"/>
      <c r="D9" s="350"/>
      <c r="E9" s="350"/>
      <c r="F9" s="350"/>
      <c r="G9" s="350"/>
      <c r="H9" s="350"/>
      <c r="I9" s="350"/>
      <c r="J9" s="350"/>
      <c r="K9" s="350"/>
      <c r="L9" s="350"/>
      <c r="M9" s="350"/>
      <c r="N9" s="350"/>
      <c r="O9" s="350"/>
      <c r="P9" s="350"/>
      <c r="Q9" s="350"/>
      <c r="R9" s="350"/>
      <c r="S9" s="350"/>
      <c r="T9" s="345">
        <v>0</v>
      </c>
      <c r="U9" s="346"/>
      <c r="V9" s="346"/>
      <c r="W9" s="346"/>
      <c r="X9" s="345">
        <v>1</v>
      </c>
      <c r="Y9" s="346"/>
      <c r="Z9" s="346"/>
      <c r="AA9" s="346"/>
      <c r="AB9" s="345">
        <v>6</v>
      </c>
      <c r="AC9" s="346"/>
      <c r="AD9" s="346"/>
      <c r="AE9" s="346"/>
      <c r="AF9" s="345" t="s">
        <v>42</v>
      </c>
      <c r="AG9" s="346"/>
      <c r="AH9" s="346"/>
      <c r="AI9" s="346"/>
      <c r="AJ9" s="351" t="s">
        <v>37</v>
      </c>
      <c r="AK9" s="346"/>
      <c r="AL9" s="346"/>
      <c r="AM9" s="346"/>
      <c r="AN9" s="351" t="s">
        <v>47</v>
      </c>
      <c r="AO9" s="346"/>
      <c r="AP9" s="346"/>
      <c r="AQ9" s="346"/>
      <c r="AR9" s="351" t="s">
        <v>50</v>
      </c>
      <c r="AS9" s="346"/>
      <c r="AT9" s="346"/>
      <c r="AU9" s="346"/>
      <c r="AV9" s="351" t="s">
        <v>51</v>
      </c>
      <c r="AW9" s="346"/>
      <c r="AX9" s="346"/>
      <c r="AY9" s="346"/>
      <c r="AZ9" s="351" t="s">
        <v>40</v>
      </c>
      <c r="BA9" s="346"/>
      <c r="BB9" s="346"/>
      <c r="BC9" s="346"/>
      <c r="BD9" s="345">
        <v>3</v>
      </c>
      <c r="BE9" s="346"/>
      <c r="BF9" s="346"/>
      <c r="BG9" s="346"/>
      <c r="BH9" s="98">
        <v>150</v>
      </c>
    </row>
    <row r="10" spans="2:60">
      <c r="B10" s="349" t="s">
        <v>52</v>
      </c>
      <c r="C10" s="350"/>
      <c r="D10" s="350"/>
      <c r="E10" s="350"/>
      <c r="F10" s="350"/>
      <c r="G10" s="350"/>
      <c r="H10" s="350"/>
      <c r="I10" s="350"/>
      <c r="J10" s="350"/>
      <c r="K10" s="350"/>
      <c r="L10" s="350"/>
      <c r="M10" s="350"/>
      <c r="N10" s="350"/>
      <c r="O10" s="350"/>
      <c r="P10" s="350"/>
      <c r="Q10" s="350"/>
      <c r="R10" s="350"/>
      <c r="S10" s="350"/>
      <c r="T10" s="345">
        <v>0</v>
      </c>
      <c r="U10" s="346"/>
      <c r="V10" s="346"/>
      <c r="W10" s="346"/>
      <c r="X10" s="345">
        <v>2</v>
      </c>
      <c r="Y10" s="346"/>
      <c r="Z10" s="346"/>
      <c r="AA10" s="346"/>
      <c r="AB10" s="345">
        <v>6</v>
      </c>
      <c r="AC10" s="346"/>
      <c r="AD10" s="346"/>
      <c r="AE10" s="346"/>
      <c r="AF10" s="345" t="s">
        <v>36</v>
      </c>
      <c r="AG10" s="346"/>
      <c r="AH10" s="346"/>
      <c r="AI10" s="346"/>
      <c r="AJ10" s="351" t="s">
        <v>37</v>
      </c>
      <c r="AK10" s="346"/>
      <c r="AL10" s="346"/>
      <c r="AM10" s="346"/>
      <c r="AN10" s="351" t="s">
        <v>53</v>
      </c>
      <c r="AO10" s="346"/>
      <c r="AP10" s="346"/>
      <c r="AQ10" s="346"/>
      <c r="AR10" s="351" t="s">
        <v>41</v>
      </c>
      <c r="AS10" s="346"/>
      <c r="AT10" s="346"/>
      <c r="AU10" s="346"/>
      <c r="AV10" s="345">
        <v>99</v>
      </c>
      <c r="AW10" s="346"/>
      <c r="AX10" s="346"/>
      <c r="AY10" s="346"/>
      <c r="AZ10" s="351" t="s">
        <v>41</v>
      </c>
      <c r="BA10" s="346"/>
      <c r="BB10" s="346"/>
      <c r="BC10" s="346"/>
      <c r="BD10" s="345">
        <v>3</v>
      </c>
      <c r="BE10" s="346"/>
      <c r="BF10" s="346"/>
      <c r="BG10" s="346"/>
      <c r="BH10" s="98">
        <v>80</v>
      </c>
    </row>
    <row r="11" spans="2:60">
      <c r="B11" s="349" t="s">
        <v>54</v>
      </c>
      <c r="C11" s="350"/>
      <c r="D11" s="350"/>
      <c r="E11" s="350"/>
      <c r="F11" s="350"/>
      <c r="G11" s="350"/>
      <c r="H11" s="350"/>
      <c r="I11" s="350"/>
      <c r="J11" s="350"/>
      <c r="K11" s="350"/>
      <c r="L11" s="350"/>
      <c r="M11" s="350"/>
      <c r="N11" s="350"/>
      <c r="O11" s="350"/>
      <c r="P11" s="350"/>
      <c r="Q11" s="350"/>
      <c r="R11" s="350"/>
      <c r="S11" s="350"/>
      <c r="T11" s="351" t="s">
        <v>41</v>
      </c>
      <c r="U11" s="346"/>
      <c r="V11" s="346"/>
      <c r="W11" s="346"/>
      <c r="X11" s="345">
        <v>2</v>
      </c>
      <c r="Y11" s="346"/>
      <c r="Z11" s="346"/>
      <c r="AA11" s="346"/>
      <c r="AB11" s="345">
        <v>7</v>
      </c>
      <c r="AC11" s="346"/>
      <c r="AD11" s="346"/>
      <c r="AE11" s="346"/>
      <c r="AF11" s="345" t="s">
        <v>26</v>
      </c>
      <c r="AG11" s="346"/>
      <c r="AH11" s="346"/>
      <c r="AI11" s="346"/>
      <c r="AJ11" s="351" t="s">
        <v>33</v>
      </c>
      <c r="AK11" s="346"/>
      <c r="AL11" s="346"/>
      <c r="AM11" s="346"/>
      <c r="AN11" s="351" t="s">
        <v>48</v>
      </c>
      <c r="AO11" s="346"/>
      <c r="AP11" s="346"/>
      <c r="AQ11" s="346"/>
      <c r="AR11" s="351" t="s">
        <v>55</v>
      </c>
      <c r="AS11" s="346"/>
      <c r="AT11" s="346"/>
      <c r="AU11" s="346"/>
      <c r="AV11" s="345" t="s">
        <v>30</v>
      </c>
      <c r="AW11" s="346"/>
      <c r="AX11" s="346"/>
      <c r="AY11" s="346"/>
      <c r="AZ11" s="351" t="s">
        <v>41</v>
      </c>
      <c r="BA11" s="346"/>
      <c r="BB11" s="346"/>
      <c r="BC11" s="346"/>
      <c r="BD11" s="345">
        <v>1</v>
      </c>
      <c r="BE11" s="346"/>
      <c r="BF11" s="346"/>
      <c r="BG11" s="346"/>
      <c r="BH11" s="98">
        <v>150</v>
      </c>
    </row>
    <row r="12" spans="2:60">
      <c r="B12" s="347"/>
      <c r="C12" s="350"/>
      <c r="D12" s="350"/>
      <c r="E12" s="350"/>
      <c r="F12" s="350"/>
      <c r="G12" s="350"/>
      <c r="H12" s="350"/>
      <c r="I12" s="350"/>
      <c r="J12" s="350"/>
      <c r="K12" s="350"/>
      <c r="L12" s="350"/>
      <c r="M12" s="350"/>
      <c r="N12" s="350"/>
      <c r="O12" s="350"/>
      <c r="P12" s="350"/>
      <c r="Q12" s="350"/>
      <c r="R12" s="350"/>
      <c r="S12" s="350"/>
      <c r="T12" s="352"/>
      <c r="U12" s="346"/>
      <c r="V12" s="346"/>
      <c r="W12" s="346"/>
      <c r="X12" s="352"/>
      <c r="Y12" s="346"/>
      <c r="Z12" s="346"/>
      <c r="AA12" s="346"/>
      <c r="AB12" s="352"/>
      <c r="AC12" s="346"/>
      <c r="AD12" s="346"/>
      <c r="AE12" s="346"/>
      <c r="AF12" s="352"/>
      <c r="AG12" s="346"/>
      <c r="AH12" s="346"/>
      <c r="AI12" s="346"/>
      <c r="AJ12" s="352"/>
      <c r="AK12" s="346"/>
      <c r="AL12" s="346"/>
      <c r="AM12" s="346"/>
      <c r="AN12" s="352"/>
      <c r="AO12" s="346"/>
      <c r="AP12" s="346"/>
      <c r="AQ12" s="346"/>
      <c r="AR12" s="352"/>
      <c r="AS12" s="346"/>
      <c r="AT12" s="346"/>
      <c r="AU12" s="346"/>
      <c r="AV12" s="352"/>
      <c r="AW12" s="346"/>
      <c r="AX12" s="346"/>
      <c r="AY12" s="346"/>
      <c r="AZ12" s="352"/>
      <c r="BA12" s="346"/>
      <c r="BB12" s="346"/>
      <c r="BC12" s="346"/>
      <c r="BD12" s="352"/>
      <c r="BE12" s="346"/>
      <c r="BF12" s="346"/>
      <c r="BG12" s="346"/>
      <c r="BH12" s="99"/>
    </row>
    <row r="13" spans="2:60" s="83" customFormat="1">
      <c r="B13" s="347" t="s">
        <v>346</v>
      </c>
      <c r="C13" s="348"/>
      <c r="D13" s="348"/>
      <c r="E13" s="348"/>
      <c r="F13" s="348"/>
      <c r="G13" s="348"/>
      <c r="H13" s="348"/>
      <c r="I13" s="348"/>
      <c r="J13" s="348"/>
      <c r="K13" s="348"/>
      <c r="L13" s="348"/>
      <c r="M13" s="348"/>
      <c r="N13" s="348"/>
      <c r="O13" s="348"/>
      <c r="P13" s="348"/>
      <c r="Q13" s="348"/>
      <c r="R13" s="348"/>
      <c r="S13" s="348"/>
      <c r="T13" s="352" t="s">
        <v>290</v>
      </c>
      <c r="U13" s="346"/>
      <c r="V13" s="346"/>
      <c r="W13" s="346"/>
      <c r="X13" s="352" t="s">
        <v>16</v>
      </c>
      <c r="Y13" s="346"/>
      <c r="Z13" s="346"/>
      <c r="AA13" s="346"/>
      <c r="AB13" s="352" t="s">
        <v>17</v>
      </c>
      <c r="AC13" s="346"/>
      <c r="AD13" s="346"/>
      <c r="AE13" s="346"/>
      <c r="AF13" s="352" t="s">
        <v>18</v>
      </c>
      <c r="AG13" s="346"/>
      <c r="AH13" s="346"/>
      <c r="AI13" s="346"/>
      <c r="AJ13" s="352" t="s">
        <v>19</v>
      </c>
      <c r="AK13" s="346"/>
      <c r="AL13" s="346"/>
      <c r="AM13" s="346"/>
      <c r="AN13" s="352" t="s">
        <v>20</v>
      </c>
      <c r="AO13" s="346"/>
      <c r="AP13" s="346"/>
      <c r="AQ13" s="346"/>
      <c r="AR13" s="352" t="s">
        <v>21</v>
      </c>
      <c r="AS13" s="346"/>
      <c r="AT13" s="346"/>
      <c r="AU13" s="346"/>
      <c r="AV13" s="352" t="s">
        <v>22</v>
      </c>
      <c r="AW13" s="346"/>
      <c r="AX13" s="346"/>
      <c r="AY13" s="346"/>
      <c r="AZ13" s="352" t="s">
        <v>23</v>
      </c>
      <c r="BA13" s="346"/>
      <c r="BB13" s="346"/>
      <c r="BC13" s="346"/>
      <c r="BD13" s="352" t="s">
        <v>299</v>
      </c>
      <c r="BE13" s="346"/>
      <c r="BF13" s="346"/>
      <c r="BG13" s="346"/>
      <c r="BH13" s="99" t="s">
        <v>24</v>
      </c>
    </row>
    <row r="14" spans="2:60" s="83" customFormat="1">
      <c r="B14" s="349" t="s">
        <v>361</v>
      </c>
      <c r="C14" s="350"/>
      <c r="D14" s="350"/>
      <c r="E14" s="350"/>
      <c r="F14" s="350"/>
      <c r="G14" s="350"/>
      <c r="H14" s="350"/>
      <c r="I14" s="350"/>
      <c r="J14" s="350"/>
      <c r="K14" s="350"/>
      <c r="L14" s="350"/>
      <c r="M14" s="350"/>
      <c r="N14" s="350"/>
      <c r="O14" s="350"/>
      <c r="P14" s="350"/>
      <c r="Q14" s="350"/>
      <c r="R14" s="350"/>
      <c r="S14" s="350"/>
      <c r="T14" s="351" t="s">
        <v>362</v>
      </c>
      <c r="U14" s="346"/>
      <c r="V14" s="346"/>
      <c r="W14" s="346"/>
      <c r="X14" s="345">
        <v>2</v>
      </c>
      <c r="Y14" s="346"/>
      <c r="Z14" s="346"/>
      <c r="AA14" s="346"/>
      <c r="AB14" s="345">
        <v>30</v>
      </c>
      <c r="AC14" s="346"/>
      <c r="AD14" s="346"/>
      <c r="AE14" s="346"/>
      <c r="AF14" s="345" t="s">
        <v>355</v>
      </c>
      <c r="AG14" s="346"/>
      <c r="AH14" s="346"/>
      <c r="AI14" s="346"/>
      <c r="AJ14" s="345" t="s">
        <v>364</v>
      </c>
      <c r="AK14" s="346"/>
      <c r="AL14" s="346"/>
      <c r="AM14" s="346"/>
      <c r="AN14" s="351" t="s">
        <v>365</v>
      </c>
      <c r="AO14" s="346"/>
      <c r="AP14" s="346"/>
      <c r="AQ14" s="346"/>
      <c r="AR14" s="345" t="s">
        <v>358</v>
      </c>
      <c r="AS14" s="346"/>
      <c r="AT14" s="346"/>
      <c r="AU14" s="346"/>
      <c r="AV14" s="351" t="s">
        <v>366</v>
      </c>
      <c r="AW14" s="346"/>
      <c r="AX14" s="346"/>
      <c r="AY14" s="346"/>
      <c r="AZ14" s="351" t="s">
        <v>367</v>
      </c>
      <c r="BA14" s="346"/>
      <c r="BB14" s="346"/>
      <c r="BC14" s="346"/>
      <c r="BD14" s="345">
        <v>3</v>
      </c>
      <c r="BE14" s="346"/>
      <c r="BF14" s="346"/>
      <c r="BG14" s="346"/>
      <c r="BH14" s="98">
        <v>600</v>
      </c>
    </row>
    <row r="15" spans="2:60" s="83" customFormat="1">
      <c r="B15" s="349"/>
      <c r="C15" s="350"/>
      <c r="D15" s="350"/>
      <c r="E15" s="350"/>
      <c r="F15" s="350"/>
      <c r="G15" s="350"/>
      <c r="H15" s="350"/>
      <c r="I15" s="350"/>
      <c r="J15" s="350"/>
      <c r="K15" s="350"/>
      <c r="L15" s="350"/>
      <c r="M15" s="350"/>
      <c r="N15" s="350"/>
      <c r="O15" s="350"/>
      <c r="P15" s="350"/>
      <c r="Q15" s="350"/>
      <c r="R15" s="350"/>
      <c r="S15" s="350"/>
      <c r="T15" s="345"/>
      <c r="U15" s="346"/>
      <c r="V15" s="346"/>
      <c r="W15" s="346"/>
      <c r="X15" s="345">
        <v>10</v>
      </c>
      <c r="Y15" s="346"/>
      <c r="Z15" s="346"/>
      <c r="AA15" s="346"/>
      <c r="AB15" s="345"/>
      <c r="AC15" s="346"/>
      <c r="AD15" s="346"/>
      <c r="AE15" s="346"/>
      <c r="AF15" s="345" t="s">
        <v>363</v>
      </c>
      <c r="AG15" s="346"/>
      <c r="AH15" s="346"/>
      <c r="AI15" s="346"/>
      <c r="AJ15" s="345"/>
      <c r="AK15" s="346"/>
      <c r="AL15" s="346"/>
      <c r="AM15" s="346"/>
      <c r="AN15" s="345"/>
      <c r="AO15" s="346"/>
      <c r="AP15" s="346"/>
      <c r="AQ15" s="346"/>
      <c r="AR15" s="345"/>
      <c r="AS15" s="346"/>
      <c r="AT15" s="346"/>
      <c r="AU15" s="346"/>
      <c r="AV15" s="345"/>
      <c r="AW15" s="346"/>
      <c r="AX15" s="346"/>
      <c r="AY15" s="346"/>
      <c r="AZ15" s="345"/>
      <c r="BA15" s="346"/>
      <c r="BB15" s="346"/>
      <c r="BC15" s="346"/>
      <c r="BD15" s="345"/>
      <c r="BE15" s="346"/>
      <c r="BF15" s="346"/>
      <c r="BG15" s="346"/>
      <c r="BH15" s="98"/>
    </row>
    <row r="16" spans="2:60">
      <c r="B16" s="349" t="s">
        <v>368</v>
      </c>
      <c r="C16" s="350"/>
      <c r="D16" s="350"/>
      <c r="E16" s="350"/>
      <c r="F16" s="350"/>
      <c r="G16" s="350"/>
      <c r="H16" s="350"/>
      <c r="I16" s="350"/>
      <c r="J16" s="350"/>
      <c r="K16" s="350"/>
      <c r="L16" s="350"/>
      <c r="M16" s="350"/>
      <c r="N16" s="350"/>
      <c r="O16" s="350"/>
      <c r="P16" s="350"/>
      <c r="Q16" s="350"/>
      <c r="R16" s="350"/>
      <c r="S16" s="350"/>
      <c r="T16" s="351" t="s">
        <v>362</v>
      </c>
      <c r="U16" s="346"/>
      <c r="V16" s="346"/>
      <c r="W16" s="346"/>
      <c r="X16" s="345">
        <v>2</v>
      </c>
      <c r="Y16" s="346"/>
      <c r="Z16" s="346"/>
      <c r="AA16" s="346"/>
      <c r="AB16" s="345">
        <v>8</v>
      </c>
      <c r="AC16" s="346"/>
      <c r="AD16" s="346"/>
      <c r="AE16" s="346"/>
      <c r="AF16" s="345" t="s">
        <v>369</v>
      </c>
      <c r="AG16" s="346"/>
      <c r="AH16" s="346"/>
      <c r="AI16" s="346"/>
      <c r="AJ16" s="351" t="s">
        <v>364</v>
      </c>
      <c r="AK16" s="346"/>
      <c r="AL16" s="346"/>
      <c r="AM16" s="346"/>
      <c r="AN16" s="351" t="s">
        <v>370</v>
      </c>
      <c r="AO16" s="346"/>
      <c r="AP16" s="346"/>
      <c r="AQ16" s="346"/>
      <c r="AR16" s="351" t="s">
        <v>372</v>
      </c>
      <c r="AS16" s="346"/>
      <c r="AT16" s="346"/>
      <c r="AU16" s="346"/>
      <c r="AV16" s="351" t="s">
        <v>359</v>
      </c>
      <c r="AW16" s="346"/>
      <c r="AX16" s="346"/>
      <c r="AY16" s="346"/>
      <c r="AZ16" s="345">
        <v>-2</v>
      </c>
      <c r="BA16" s="346"/>
      <c r="BB16" s="346"/>
      <c r="BC16" s="346"/>
      <c r="BD16" s="345">
        <v>2</v>
      </c>
      <c r="BE16" s="346"/>
      <c r="BF16" s="346"/>
      <c r="BG16" s="346"/>
      <c r="BH16" s="98">
        <v>200</v>
      </c>
    </row>
    <row r="17" spans="1:60">
      <c r="B17" s="349"/>
      <c r="C17" s="350"/>
      <c r="D17" s="350"/>
      <c r="E17" s="350"/>
      <c r="F17" s="350"/>
      <c r="G17" s="350"/>
      <c r="H17" s="350"/>
      <c r="I17" s="350"/>
      <c r="J17" s="350"/>
      <c r="K17" s="350"/>
      <c r="L17" s="350"/>
      <c r="M17" s="350"/>
      <c r="N17" s="350"/>
      <c r="O17" s="350"/>
      <c r="P17" s="350"/>
      <c r="Q17" s="350"/>
      <c r="R17" s="350"/>
      <c r="S17" s="350"/>
      <c r="T17" s="345"/>
      <c r="U17" s="346"/>
      <c r="V17" s="346"/>
      <c r="W17" s="346"/>
      <c r="X17" s="345"/>
      <c r="Y17" s="346"/>
      <c r="Z17" s="346"/>
      <c r="AA17" s="346"/>
      <c r="AB17" s="345"/>
      <c r="AC17" s="346"/>
      <c r="AD17" s="346"/>
      <c r="AE17" s="346"/>
      <c r="AF17" s="345"/>
      <c r="AG17" s="346"/>
      <c r="AH17" s="346"/>
      <c r="AI17" s="346"/>
      <c r="AJ17" s="345"/>
      <c r="AK17" s="346"/>
      <c r="AL17" s="346"/>
      <c r="AM17" s="346"/>
      <c r="AN17" s="345"/>
      <c r="AO17" s="346"/>
      <c r="AP17" s="346"/>
      <c r="AQ17" s="346"/>
      <c r="AR17" s="345"/>
      <c r="AS17" s="346"/>
      <c r="AT17" s="346"/>
      <c r="AU17" s="346"/>
      <c r="AV17" s="345"/>
      <c r="AW17" s="346"/>
      <c r="AX17" s="346"/>
      <c r="AY17" s="346"/>
      <c r="AZ17" s="345"/>
      <c r="BA17" s="346"/>
      <c r="BB17" s="346"/>
      <c r="BC17" s="346"/>
      <c r="BD17" s="345"/>
      <c r="BE17" s="346"/>
      <c r="BF17" s="346"/>
      <c r="BG17" s="346"/>
    </row>
    <row r="18" spans="1:60">
      <c r="A18" s="84">
        <v>2</v>
      </c>
      <c r="B18" s="349" t="s">
        <v>352</v>
      </c>
      <c r="C18" s="350"/>
      <c r="D18" s="350"/>
      <c r="E18" s="350"/>
      <c r="F18" s="350"/>
      <c r="G18" s="350"/>
      <c r="H18" s="350"/>
      <c r="I18" s="350"/>
      <c r="J18" s="350"/>
      <c r="K18" s="350"/>
      <c r="L18" s="350"/>
      <c r="M18" s="350"/>
      <c r="N18" s="350"/>
      <c r="O18" s="350"/>
      <c r="P18" s="350"/>
      <c r="Q18" s="350"/>
      <c r="R18" s="350"/>
      <c r="S18" s="350"/>
      <c r="T18" s="351" t="s">
        <v>353</v>
      </c>
      <c r="U18" s="346"/>
      <c r="V18" s="346"/>
      <c r="W18" s="346"/>
      <c r="X18" s="351" t="s">
        <v>354</v>
      </c>
      <c r="Y18" s="346"/>
      <c r="Z18" s="346"/>
      <c r="AA18" s="346"/>
      <c r="AB18" s="345">
        <v>10</v>
      </c>
      <c r="AC18" s="346"/>
      <c r="AD18" s="346"/>
      <c r="AE18" s="346"/>
      <c r="AF18" s="345" t="s">
        <v>355</v>
      </c>
      <c r="AG18" s="346"/>
      <c r="AH18" s="346"/>
      <c r="AI18" s="346"/>
      <c r="AJ18" s="351" t="s">
        <v>356</v>
      </c>
      <c r="AK18" s="346"/>
      <c r="AL18" s="346"/>
      <c r="AM18" s="346"/>
      <c r="AN18" s="351" t="s">
        <v>357</v>
      </c>
      <c r="AO18" s="346"/>
      <c r="AP18" s="346"/>
      <c r="AQ18" s="346"/>
      <c r="AR18" s="345" t="s">
        <v>358</v>
      </c>
      <c r="AS18" s="346"/>
      <c r="AT18" s="346"/>
      <c r="AU18" s="346"/>
      <c r="AV18" s="351" t="s">
        <v>359</v>
      </c>
      <c r="AW18" s="346"/>
      <c r="AX18" s="346"/>
      <c r="AY18" s="346"/>
      <c r="AZ18" s="351" t="s">
        <v>360</v>
      </c>
      <c r="BA18" s="346"/>
      <c r="BB18" s="346"/>
      <c r="BC18" s="346"/>
      <c r="BD18" s="345">
        <v>2</v>
      </c>
      <c r="BE18" s="346"/>
      <c r="BF18" s="346"/>
      <c r="BG18" s="346"/>
      <c r="BH18" s="98">
        <v>275</v>
      </c>
    </row>
    <row r="19" spans="1:60">
      <c r="B19" s="349"/>
      <c r="C19" s="350"/>
      <c r="D19" s="350"/>
      <c r="E19" s="350"/>
      <c r="F19" s="350"/>
      <c r="G19" s="350"/>
      <c r="H19" s="350"/>
      <c r="I19" s="350"/>
      <c r="J19" s="350"/>
      <c r="K19" s="350"/>
      <c r="L19" s="350"/>
      <c r="M19" s="350"/>
      <c r="N19" s="350"/>
      <c r="O19" s="350"/>
      <c r="P19" s="350"/>
      <c r="Q19" s="350"/>
      <c r="R19" s="350"/>
      <c r="S19" s="350"/>
      <c r="T19" s="345"/>
      <c r="U19" s="346"/>
      <c r="V19" s="346"/>
      <c r="W19" s="346"/>
      <c r="X19" s="345"/>
      <c r="Y19" s="346"/>
      <c r="Z19" s="346"/>
      <c r="AA19" s="346"/>
      <c r="AB19" s="345"/>
      <c r="AC19" s="346"/>
      <c r="AD19" s="346"/>
      <c r="AE19" s="346"/>
      <c r="AF19" s="345"/>
      <c r="AG19" s="346"/>
      <c r="AH19" s="346"/>
      <c r="AI19" s="346"/>
      <c r="AJ19" s="345"/>
      <c r="AK19" s="346"/>
      <c r="AL19" s="346"/>
      <c r="AM19" s="346"/>
      <c r="AN19" s="345"/>
      <c r="AO19" s="346"/>
      <c r="AP19" s="346"/>
      <c r="AQ19" s="346"/>
      <c r="AR19" s="345"/>
      <c r="AS19" s="346"/>
      <c r="AT19" s="346"/>
      <c r="AU19" s="346"/>
      <c r="AV19" s="345"/>
      <c r="AW19" s="346"/>
      <c r="AX19" s="346"/>
      <c r="AY19" s="346"/>
      <c r="AZ19" s="345"/>
      <c r="BA19" s="346"/>
      <c r="BB19" s="346"/>
      <c r="BC19" s="346"/>
      <c r="BD19" s="345"/>
      <c r="BE19" s="346"/>
      <c r="BF19" s="346"/>
      <c r="BG19" s="346"/>
    </row>
    <row r="20" spans="1:60">
      <c r="B20" s="347" t="s">
        <v>373</v>
      </c>
      <c r="C20" s="348"/>
      <c r="D20" s="348"/>
      <c r="E20" s="348"/>
      <c r="F20" s="348"/>
      <c r="G20" s="348"/>
      <c r="H20" s="348"/>
      <c r="I20" s="348"/>
      <c r="J20" s="348"/>
      <c r="K20" s="348"/>
      <c r="L20" s="348"/>
      <c r="M20" s="348"/>
      <c r="N20" s="348"/>
      <c r="O20" s="348"/>
      <c r="P20" s="348"/>
      <c r="Q20" s="348"/>
      <c r="R20" s="348"/>
      <c r="S20" s="348"/>
      <c r="T20" s="345"/>
      <c r="U20" s="346"/>
      <c r="V20" s="346"/>
      <c r="W20" s="346"/>
      <c r="X20" s="345"/>
      <c r="Y20" s="346"/>
      <c r="Z20" s="346"/>
      <c r="AA20" s="346"/>
      <c r="AB20" s="345"/>
      <c r="AC20" s="346"/>
      <c r="AD20" s="346"/>
      <c r="AE20" s="346"/>
      <c r="AF20" s="345"/>
      <c r="AG20" s="346"/>
      <c r="AH20" s="346"/>
      <c r="AI20" s="346"/>
      <c r="AJ20" s="345"/>
      <c r="AK20" s="346"/>
      <c r="AL20" s="346"/>
      <c r="AM20" s="346"/>
      <c r="AN20" s="345"/>
      <c r="AO20" s="346"/>
      <c r="AP20" s="346"/>
      <c r="AQ20" s="346"/>
      <c r="AR20" s="345"/>
      <c r="AS20" s="346"/>
      <c r="AT20" s="346"/>
      <c r="AU20" s="346"/>
      <c r="AV20" s="345"/>
      <c r="AW20" s="346"/>
      <c r="AX20" s="346"/>
      <c r="AY20" s="346"/>
      <c r="AZ20" s="345"/>
      <c r="BA20" s="346"/>
      <c r="BB20" s="346"/>
      <c r="BC20" s="346"/>
      <c r="BD20" s="345"/>
      <c r="BE20" s="346"/>
      <c r="BF20" s="346"/>
      <c r="BG20" s="346"/>
    </row>
    <row r="21" spans="1:60">
      <c r="B21" s="349" t="s">
        <v>374</v>
      </c>
      <c r="C21" s="350"/>
      <c r="D21" s="350"/>
      <c r="E21" s="350"/>
      <c r="F21" s="350"/>
      <c r="G21" s="350"/>
      <c r="H21" s="350"/>
      <c r="I21" s="350"/>
      <c r="J21" s="350"/>
      <c r="K21" s="350"/>
      <c r="L21" s="350"/>
      <c r="M21" s="350"/>
      <c r="N21" s="350"/>
      <c r="O21" s="350"/>
      <c r="P21" s="350"/>
      <c r="Q21" s="350"/>
      <c r="R21" s="350"/>
      <c r="S21" s="350"/>
      <c r="T21" s="345">
        <v>0</v>
      </c>
      <c r="U21" s="346"/>
      <c r="V21" s="346"/>
      <c r="W21" s="346"/>
      <c r="X21" s="345">
        <v>2</v>
      </c>
      <c r="Y21" s="346"/>
      <c r="Z21" s="346"/>
      <c r="AA21" s="346"/>
      <c r="AB21" s="345">
        <v>32</v>
      </c>
      <c r="AC21" s="346"/>
      <c r="AD21" s="346"/>
      <c r="AE21" s="346"/>
      <c r="AF21" s="345" t="s">
        <v>375</v>
      </c>
      <c r="AG21" s="346"/>
      <c r="AH21" s="346"/>
      <c r="AI21" s="346"/>
      <c r="AJ21" s="351" t="s">
        <v>376</v>
      </c>
      <c r="AK21" s="346"/>
      <c r="AL21" s="346"/>
      <c r="AM21" s="346"/>
      <c r="AN21" s="351" t="s">
        <v>377</v>
      </c>
      <c r="AO21" s="346"/>
      <c r="AP21" s="346"/>
      <c r="AQ21" s="346"/>
      <c r="AR21" s="351" t="s">
        <v>378</v>
      </c>
      <c r="AS21" s="346"/>
      <c r="AT21" s="346"/>
      <c r="AU21" s="346"/>
      <c r="AV21" s="351" t="s">
        <v>379</v>
      </c>
      <c r="AW21" s="346"/>
      <c r="AX21" s="346"/>
      <c r="AY21" s="346"/>
      <c r="AZ21" s="345">
        <v>-2</v>
      </c>
      <c r="BA21" s="346"/>
      <c r="BB21" s="346"/>
      <c r="BC21" s="346"/>
      <c r="BD21" s="345">
        <v>2</v>
      </c>
      <c r="BE21" s="346"/>
      <c r="BF21" s="346"/>
      <c r="BG21" s="346"/>
      <c r="BH21" s="98">
        <v>200</v>
      </c>
    </row>
    <row r="22" spans="1:60">
      <c r="B22" s="349"/>
      <c r="C22" s="350"/>
      <c r="D22" s="350"/>
      <c r="E22" s="350"/>
      <c r="F22" s="350"/>
      <c r="G22" s="350"/>
      <c r="H22" s="350"/>
      <c r="I22" s="350"/>
      <c r="J22" s="350"/>
      <c r="K22" s="350"/>
      <c r="L22" s="350"/>
      <c r="M22" s="350"/>
      <c r="N22" s="350"/>
      <c r="O22" s="350"/>
      <c r="P22" s="350"/>
      <c r="Q22" s="350"/>
      <c r="R22" s="350"/>
      <c r="S22" s="350"/>
      <c r="T22" s="345"/>
      <c r="U22" s="346"/>
      <c r="V22" s="346"/>
      <c r="W22" s="346"/>
      <c r="X22" s="345">
        <v>8</v>
      </c>
      <c r="Y22" s="346"/>
      <c r="Z22" s="346"/>
      <c r="AA22" s="346"/>
      <c r="AB22" s="345"/>
      <c r="AC22" s="346"/>
      <c r="AD22" s="346"/>
      <c r="AE22" s="346"/>
      <c r="AF22" s="345" t="s">
        <v>355</v>
      </c>
      <c r="AG22" s="346"/>
      <c r="AH22" s="346"/>
      <c r="AI22" s="346"/>
      <c r="AJ22" s="345"/>
      <c r="AK22" s="346"/>
      <c r="AL22" s="346"/>
      <c r="AM22" s="346"/>
      <c r="AN22" s="345"/>
      <c r="AO22" s="346"/>
      <c r="AP22" s="346"/>
      <c r="AQ22" s="346"/>
      <c r="AR22" s="345"/>
      <c r="AS22" s="346"/>
      <c r="AT22" s="346"/>
      <c r="AU22" s="346"/>
      <c r="AV22" s="345"/>
      <c r="AW22" s="346"/>
      <c r="AX22" s="346"/>
      <c r="AY22" s="346"/>
      <c r="AZ22" s="345"/>
      <c r="BA22" s="346"/>
      <c r="BB22" s="346"/>
      <c r="BC22" s="346"/>
      <c r="BD22" s="345"/>
      <c r="BE22" s="346"/>
      <c r="BF22" s="346"/>
      <c r="BG22" s="346"/>
    </row>
    <row r="23" spans="1:60">
      <c r="B23" s="349"/>
      <c r="C23" s="350"/>
      <c r="D23" s="350"/>
      <c r="E23" s="350"/>
      <c r="F23" s="350"/>
      <c r="G23" s="350"/>
      <c r="H23" s="350"/>
      <c r="I23" s="350"/>
      <c r="J23" s="350"/>
      <c r="K23" s="350"/>
      <c r="L23" s="350"/>
      <c r="M23" s="350"/>
      <c r="N23" s="350"/>
      <c r="O23" s="350"/>
      <c r="P23" s="350"/>
      <c r="Q23" s="350"/>
      <c r="R23" s="350"/>
      <c r="S23" s="350"/>
      <c r="T23" s="345"/>
      <c r="U23" s="346"/>
      <c r="V23" s="346"/>
      <c r="W23" s="346"/>
      <c r="X23" s="345"/>
      <c r="Y23" s="346"/>
      <c r="Z23" s="346"/>
      <c r="AA23" s="346"/>
      <c r="AB23" s="345"/>
      <c r="AC23" s="346"/>
      <c r="AD23" s="346"/>
      <c r="AE23" s="346"/>
      <c r="AF23" s="345"/>
      <c r="AG23" s="346"/>
      <c r="AH23" s="346"/>
      <c r="AI23" s="346"/>
      <c r="AJ23" s="345"/>
      <c r="AK23" s="346"/>
      <c r="AL23" s="346"/>
      <c r="AM23" s="346"/>
      <c r="AN23" s="345"/>
      <c r="AO23" s="346"/>
      <c r="AP23" s="346"/>
      <c r="AQ23" s="346"/>
      <c r="AR23" s="345"/>
      <c r="AS23" s="346"/>
      <c r="AT23" s="346"/>
      <c r="AU23" s="346"/>
      <c r="AV23" s="345"/>
      <c r="AW23" s="346"/>
      <c r="AX23" s="346"/>
      <c r="AY23" s="346"/>
      <c r="AZ23" s="345"/>
      <c r="BA23" s="346"/>
      <c r="BB23" s="346"/>
      <c r="BC23" s="346"/>
      <c r="BD23" s="345"/>
      <c r="BE23" s="346"/>
      <c r="BF23" s="346"/>
      <c r="BG23" s="346"/>
    </row>
    <row r="24" spans="1:60">
      <c r="B24" s="347" t="s">
        <v>380</v>
      </c>
      <c r="C24" s="348"/>
      <c r="D24" s="348"/>
      <c r="E24" s="348"/>
      <c r="F24" s="348"/>
      <c r="G24" s="348"/>
      <c r="H24" s="348"/>
      <c r="I24" s="348"/>
      <c r="J24" s="348"/>
      <c r="K24" s="348"/>
      <c r="L24" s="348"/>
      <c r="M24" s="348"/>
      <c r="N24" s="348"/>
      <c r="O24" s="348"/>
      <c r="P24" s="348"/>
      <c r="Q24" s="348"/>
      <c r="R24" s="348"/>
      <c r="S24" s="348"/>
      <c r="T24" s="345"/>
      <c r="U24" s="346"/>
      <c r="V24" s="346"/>
      <c r="W24" s="346"/>
      <c r="X24" s="345"/>
      <c r="Y24" s="346"/>
      <c r="Z24" s="346"/>
      <c r="AA24" s="346"/>
      <c r="AB24" s="345"/>
      <c r="AC24" s="346"/>
      <c r="AD24" s="346"/>
      <c r="AE24" s="346"/>
      <c r="AF24" s="345"/>
      <c r="AG24" s="346"/>
      <c r="AH24" s="346"/>
      <c r="AI24" s="346"/>
      <c r="AJ24" s="345"/>
      <c r="AK24" s="346"/>
      <c r="AL24" s="346"/>
      <c r="AM24" s="346"/>
      <c r="AN24" s="345"/>
      <c r="AO24" s="346"/>
      <c r="AP24" s="346"/>
      <c r="AQ24" s="346"/>
      <c r="AR24" s="345"/>
      <c r="AS24" s="346"/>
      <c r="AT24" s="346"/>
      <c r="AU24" s="346"/>
      <c r="AV24" s="345"/>
      <c r="AW24" s="346"/>
      <c r="AX24" s="346"/>
      <c r="AY24" s="346"/>
      <c r="AZ24" s="345"/>
      <c r="BA24" s="346"/>
      <c r="BB24" s="346"/>
      <c r="BC24" s="346"/>
      <c r="BD24" s="345"/>
      <c r="BE24" s="346"/>
      <c r="BF24" s="346"/>
      <c r="BG24" s="346"/>
    </row>
    <row r="25" spans="1:60">
      <c r="B25" s="349" t="s">
        <v>381</v>
      </c>
      <c r="C25" s="350"/>
      <c r="D25" s="350"/>
      <c r="E25" s="350"/>
      <c r="F25" s="350"/>
      <c r="G25" s="350"/>
      <c r="H25" s="350"/>
      <c r="I25" s="350"/>
      <c r="J25" s="350"/>
      <c r="K25" s="350"/>
      <c r="L25" s="350"/>
      <c r="M25" s="350"/>
      <c r="N25" s="350"/>
      <c r="O25" s="350"/>
      <c r="P25" s="350"/>
      <c r="Q25" s="350"/>
      <c r="R25" s="350"/>
      <c r="S25" s="350"/>
      <c r="T25" s="345">
        <v>0</v>
      </c>
      <c r="U25" s="346"/>
      <c r="V25" s="346"/>
      <c r="W25" s="346"/>
      <c r="X25" s="345" t="s">
        <v>358</v>
      </c>
      <c r="Y25" s="346"/>
      <c r="Z25" s="346"/>
      <c r="AA25" s="346"/>
      <c r="AB25" s="345" t="s">
        <v>358</v>
      </c>
      <c r="AC25" s="346"/>
      <c r="AD25" s="346"/>
      <c r="AE25" s="346"/>
      <c r="AF25" s="351" t="s">
        <v>362</v>
      </c>
      <c r="AG25" s="346"/>
      <c r="AH25" s="346"/>
      <c r="AI25" s="346"/>
      <c r="AJ25" s="345" t="s">
        <v>358</v>
      </c>
      <c r="AK25" s="346"/>
      <c r="AL25" s="346"/>
      <c r="AM25" s="346"/>
      <c r="AN25" s="345" t="s">
        <v>358</v>
      </c>
      <c r="AO25" s="346"/>
      <c r="AP25" s="346"/>
      <c r="AQ25" s="346"/>
      <c r="AR25" s="345">
        <v>-5</v>
      </c>
      <c r="AS25" s="346"/>
      <c r="AT25" s="346"/>
      <c r="AU25" s="346"/>
      <c r="AV25" s="345" t="s">
        <v>358</v>
      </c>
      <c r="AW25" s="346"/>
      <c r="AX25" s="346"/>
      <c r="AY25" s="346"/>
      <c r="AZ25" s="351" t="s">
        <v>362</v>
      </c>
      <c r="BA25" s="346"/>
      <c r="BB25" s="346"/>
      <c r="BC25" s="346"/>
      <c r="BD25" s="345" t="s">
        <v>358</v>
      </c>
      <c r="BE25" s="346"/>
      <c r="BF25" s="346"/>
      <c r="BG25" s="346"/>
      <c r="BH25" s="98">
        <v>20</v>
      </c>
    </row>
    <row r="26" spans="1:60">
      <c r="B26" s="349" t="s">
        <v>382</v>
      </c>
      <c r="C26" s="350"/>
      <c r="D26" s="350"/>
      <c r="E26" s="350"/>
      <c r="F26" s="350"/>
      <c r="G26" s="350"/>
      <c r="H26" s="350"/>
      <c r="I26" s="350"/>
      <c r="J26" s="350"/>
      <c r="K26" s="350"/>
      <c r="L26" s="350"/>
      <c r="M26" s="350"/>
      <c r="N26" s="350"/>
      <c r="O26" s="350"/>
      <c r="P26" s="350"/>
      <c r="Q26" s="350"/>
      <c r="R26" s="350"/>
      <c r="S26" s="350"/>
      <c r="T26" s="345">
        <v>0</v>
      </c>
      <c r="U26" s="346"/>
      <c r="V26" s="346"/>
      <c r="W26" s="346"/>
      <c r="X26" s="345" t="s">
        <v>358</v>
      </c>
      <c r="Y26" s="346"/>
      <c r="Z26" s="346"/>
      <c r="AA26" s="346"/>
      <c r="AB26" s="345" t="s">
        <v>358</v>
      </c>
      <c r="AC26" s="346"/>
      <c r="AD26" s="346"/>
      <c r="AE26" s="346"/>
      <c r="AF26" s="351" t="s">
        <v>353</v>
      </c>
      <c r="AG26" s="346"/>
      <c r="AH26" s="346"/>
      <c r="AI26" s="346"/>
      <c r="AJ26" s="345" t="s">
        <v>358</v>
      </c>
      <c r="AK26" s="346"/>
      <c r="AL26" s="346"/>
      <c r="AM26" s="346"/>
      <c r="AN26" s="345" t="s">
        <v>358</v>
      </c>
      <c r="AO26" s="346"/>
      <c r="AP26" s="346"/>
      <c r="AQ26" s="346"/>
      <c r="AR26" s="351" t="s">
        <v>371</v>
      </c>
      <c r="AS26" s="346"/>
      <c r="AT26" s="346"/>
      <c r="AU26" s="346"/>
      <c r="AV26" s="345" t="s">
        <v>358</v>
      </c>
      <c r="AW26" s="346"/>
      <c r="AX26" s="346"/>
      <c r="AY26" s="346"/>
      <c r="AZ26" s="351">
        <v>-1</v>
      </c>
      <c r="BA26" s="346"/>
      <c r="BB26" s="346"/>
      <c r="BC26" s="346"/>
      <c r="BD26" s="345" t="s">
        <v>358</v>
      </c>
      <c r="BE26" s="346"/>
      <c r="BF26" s="346"/>
      <c r="BG26" s="346"/>
      <c r="BH26" s="98">
        <v>100</v>
      </c>
    </row>
    <row r="27" spans="1:60">
      <c r="B27" s="349"/>
      <c r="C27" s="350"/>
      <c r="D27" s="350"/>
      <c r="E27" s="350"/>
      <c r="F27" s="350"/>
      <c r="G27" s="350"/>
      <c r="H27" s="350"/>
      <c r="I27" s="350"/>
      <c r="J27" s="350"/>
      <c r="K27" s="350"/>
      <c r="L27" s="350"/>
      <c r="M27" s="350"/>
      <c r="N27" s="350"/>
      <c r="O27" s="350"/>
      <c r="P27" s="350"/>
      <c r="Q27" s="350"/>
      <c r="R27" s="350"/>
      <c r="S27" s="350"/>
      <c r="T27" s="345"/>
      <c r="U27" s="346"/>
      <c r="V27" s="346"/>
      <c r="W27" s="346"/>
      <c r="X27" s="345"/>
      <c r="Y27" s="346"/>
      <c r="Z27" s="346"/>
      <c r="AA27" s="346"/>
      <c r="AB27" s="345"/>
      <c r="AC27" s="346"/>
      <c r="AD27" s="346"/>
      <c r="AE27" s="346"/>
      <c r="AF27" s="345"/>
      <c r="AG27" s="346"/>
      <c r="AH27" s="346"/>
      <c r="AI27" s="346"/>
      <c r="AJ27" s="345"/>
      <c r="AK27" s="346"/>
      <c r="AL27" s="346"/>
      <c r="AM27" s="346"/>
      <c r="AN27" s="345"/>
      <c r="AO27" s="346"/>
      <c r="AP27" s="346"/>
      <c r="AQ27" s="346"/>
      <c r="AR27" s="345"/>
      <c r="AS27" s="346"/>
      <c r="AT27" s="346"/>
      <c r="AU27" s="346"/>
      <c r="AV27" s="345"/>
      <c r="AW27" s="346"/>
      <c r="AX27" s="346"/>
      <c r="AY27" s="346"/>
      <c r="AZ27" s="345"/>
      <c r="BA27" s="346"/>
      <c r="BB27" s="346"/>
      <c r="BC27" s="346"/>
      <c r="BD27" s="345"/>
      <c r="BE27" s="346"/>
      <c r="BF27" s="346"/>
      <c r="BG27" s="346"/>
    </row>
    <row r="28" spans="1:60">
      <c r="B28" s="347" t="s">
        <v>383</v>
      </c>
      <c r="C28" s="348"/>
      <c r="D28" s="348"/>
      <c r="E28" s="348"/>
      <c r="F28" s="348"/>
      <c r="G28" s="348"/>
      <c r="H28" s="348"/>
      <c r="I28" s="348"/>
      <c r="J28" s="348"/>
      <c r="K28" s="348"/>
      <c r="L28" s="348"/>
      <c r="M28" s="348"/>
      <c r="N28" s="348"/>
      <c r="O28" s="348"/>
      <c r="P28" s="348"/>
      <c r="Q28" s="348"/>
      <c r="R28" s="348"/>
      <c r="S28" s="348"/>
      <c r="T28" s="345"/>
      <c r="U28" s="346"/>
      <c r="V28" s="346"/>
      <c r="W28" s="346"/>
      <c r="X28" s="345"/>
      <c r="Y28" s="346"/>
      <c r="Z28" s="346"/>
      <c r="AA28" s="346"/>
      <c r="AB28" s="345"/>
      <c r="AC28" s="346"/>
      <c r="AD28" s="346"/>
      <c r="AE28" s="346"/>
      <c r="AF28" s="345"/>
      <c r="AG28" s="346"/>
      <c r="AH28" s="346"/>
      <c r="AI28" s="346"/>
      <c r="AJ28" s="345"/>
      <c r="AK28" s="346"/>
      <c r="AL28" s="346"/>
      <c r="AM28" s="346"/>
      <c r="AN28" s="345"/>
      <c r="AO28" s="346"/>
      <c r="AP28" s="346"/>
      <c r="AQ28" s="346"/>
      <c r="AR28" s="345"/>
      <c r="AS28" s="346"/>
      <c r="AT28" s="346"/>
      <c r="AU28" s="346"/>
      <c r="AV28" s="345"/>
      <c r="AW28" s="346"/>
      <c r="AX28" s="346"/>
      <c r="AY28" s="346"/>
      <c r="AZ28" s="345"/>
      <c r="BA28" s="346"/>
      <c r="BB28" s="346"/>
      <c r="BC28" s="346"/>
      <c r="BD28" s="345"/>
      <c r="BE28" s="346"/>
      <c r="BF28" s="346"/>
      <c r="BG28" s="346"/>
    </row>
    <row r="29" spans="1:60">
      <c r="B29" s="349" t="s">
        <v>384</v>
      </c>
      <c r="C29" s="350"/>
      <c r="D29" s="350"/>
      <c r="E29" s="350"/>
      <c r="F29" s="350"/>
      <c r="G29" s="350"/>
      <c r="H29" s="350"/>
      <c r="I29" s="350"/>
      <c r="J29" s="350"/>
      <c r="K29" s="350"/>
      <c r="L29" s="350"/>
      <c r="M29" s="350"/>
      <c r="N29" s="350"/>
      <c r="O29" s="350"/>
      <c r="P29" s="350"/>
      <c r="Q29" s="350"/>
      <c r="R29" s="350"/>
      <c r="S29" s="350"/>
      <c r="T29" s="345">
        <v>0</v>
      </c>
      <c r="U29" s="346"/>
      <c r="V29" s="346"/>
      <c r="W29" s="346"/>
      <c r="X29" s="345">
        <v>1</v>
      </c>
      <c r="Y29" s="346"/>
      <c r="Z29" s="346"/>
      <c r="AA29" s="346"/>
      <c r="AB29" s="345">
        <v>1</v>
      </c>
      <c r="AC29" s="346"/>
      <c r="AD29" s="346"/>
      <c r="AE29" s="346"/>
      <c r="AF29" s="345" t="s">
        <v>385</v>
      </c>
      <c r="AG29" s="346"/>
      <c r="AH29" s="346"/>
      <c r="AI29" s="346"/>
      <c r="AJ29" s="351" t="s">
        <v>386</v>
      </c>
      <c r="AK29" s="346"/>
      <c r="AL29" s="346"/>
      <c r="AM29" s="346"/>
      <c r="AN29" s="351" t="s">
        <v>387</v>
      </c>
      <c r="AO29" s="346"/>
      <c r="AP29" s="346"/>
      <c r="AQ29" s="346"/>
      <c r="AR29" s="345" t="s">
        <v>358</v>
      </c>
      <c r="AS29" s="346"/>
      <c r="AT29" s="346"/>
      <c r="AU29" s="346"/>
      <c r="AV29" s="351" t="s">
        <v>359</v>
      </c>
      <c r="AW29" s="346"/>
      <c r="AX29" s="346"/>
      <c r="AY29" s="346"/>
      <c r="AZ29" s="345">
        <v>-2</v>
      </c>
      <c r="BA29" s="346"/>
      <c r="BB29" s="346"/>
      <c r="BC29" s="346"/>
      <c r="BD29" s="345">
        <v>3</v>
      </c>
      <c r="BE29" s="346"/>
      <c r="BF29" s="346"/>
      <c r="BG29" s="346"/>
      <c r="BH29" s="98">
        <v>175</v>
      </c>
    </row>
    <row r="30" spans="1:60">
      <c r="B30" s="349"/>
      <c r="C30" s="350"/>
      <c r="D30" s="350"/>
      <c r="E30" s="350"/>
      <c r="F30" s="350"/>
      <c r="G30" s="350"/>
      <c r="H30" s="350"/>
      <c r="I30" s="350"/>
      <c r="J30" s="350"/>
      <c r="K30" s="350"/>
      <c r="L30" s="350"/>
      <c r="M30" s="350"/>
      <c r="N30" s="350"/>
      <c r="O30" s="350"/>
      <c r="P30" s="350"/>
      <c r="Q30" s="350"/>
      <c r="R30" s="350"/>
      <c r="S30" s="350"/>
      <c r="T30" s="345"/>
      <c r="U30" s="346"/>
      <c r="V30" s="346"/>
      <c r="W30" s="346"/>
      <c r="X30" s="345"/>
      <c r="Y30" s="346"/>
      <c r="Z30" s="346"/>
      <c r="AA30" s="346"/>
      <c r="AB30" s="345"/>
      <c r="AC30" s="346"/>
      <c r="AD30" s="346"/>
      <c r="AE30" s="346"/>
      <c r="AF30" s="345"/>
      <c r="AG30" s="346"/>
      <c r="AH30" s="346"/>
      <c r="AI30" s="346"/>
      <c r="AJ30" s="345"/>
      <c r="AK30" s="346"/>
      <c r="AL30" s="346"/>
      <c r="AM30" s="346"/>
      <c r="AN30" s="345"/>
      <c r="AO30" s="346"/>
      <c r="AP30" s="346"/>
      <c r="AQ30" s="346"/>
      <c r="AR30" s="345"/>
      <c r="AS30" s="346"/>
      <c r="AT30" s="346"/>
      <c r="AU30" s="346"/>
      <c r="AV30" s="345"/>
      <c r="AW30" s="346"/>
      <c r="AX30" s="346"/>
      <c r="AY30" s="346"/>
      <c r="AZ30" s="345"/>
      <c r="BA30" s="346"/>
      <c r="BB30" s="346"/>
      <c r="BC30" s="346"/>
      <c r="BD30" s="345"/>
      <c r="BE30" s="346"/>
      <c r="BF30" s="346"/>
      <c r="BG30" s="346"/>
    </row>
    <row r="31" spans="1:60">
      <c r="B31" s="349"/>
      <c r="C31" s="350"/>
      <c r="D31" s="350"/>
      <c r="E31" s="350"/>
      <c r="F31" s="350"/>
      <c r="G31" s="350"/>
      <c r="H31" s="350"/>
      <c r="I31" s="350"/>
      <c r="J31" s="350"/>
      <c r="K31" s="350"/>
      <c r="L31" s="350"/>
      <c r="M31" s="350"/>
      <c r="N31" s="350"/>
      <c r="O31" s="350"/>
      <c r="P31" s="350"/>
      <c r="Q31" s="350"/>
      <c r="R31" s="350"/>
      <c r="S31" s="350"/>
      <c r="T31" s="345"/>
      <c r="U31" s="346"/>
      <c r="V31" s="346"/>
      <c r="W31" s="346"/>
      <c r="X31" s="345"/>
      <c r="Y31" s="346"/>
      <c r="Z31" s="346"/>
      <c r="AA31" s="346"/>
      <c r="AB31" s="345"/>
      <c r="AC31" s="346"/>
      <c r="AD31" s="346"/>
      <c r="AE31" s="346"/>
      <c r="AF31" s="345"/>
      <c r="AG31" s="346"/>
      <c r="AH31" s="346"/>
      <c r="AI31" s="346"/>
      <c r="AJ31" s="345"/>
      <c r="AK31" s="346"/>
      <c r="AL31" s="346"/>
      <c r="AM31" s="346"/>
      <c r="AN31" s="345"/>
      <c r="AO31" s="346"/>
      <c r="AP31" s="346"/>
      <c r="AQ31" s="346"/>
      <c r="AR31" s="345"/>
      <c r="AS31" s="346"/>
      <c r="AT31" s="346"/>
      <c r="AU31" s="346"/>
      <c r="AV31" s="345"/>
      <c r="AW31" s="346"/>
      <c r="AX31" s="346"/>
      <c r="AY31" s="346"/>
      <c r="AZ31" s="345"/>
      <c r="BA31" s="346"/>
      <c r="BB31" s="346"/>
      <c r="BC31" s="346"/>
      <c r="BD31" s="345"/>
      <c r="BE31" s="346"/>
      <c r="BF31" s="346"/>
      <c r="BG31" s="346"/>
    </row>
    <row r="32" spans="1:60">
      <c r="B32" s="349"/>
      <c r="C32" s="350"/>
      <c r="D32" s="350"/>
      <c r="E32" s="350"/>
      <c r="F32" s="350"/>
      <c r="G32" s="350"/>
      <c r="H32" s="350"/>
      <c r="I32" s="350"/>
      <c r="J32" s="350"/>
      <c r="K32" s="350"/>
      <c r="L32" s="350"/>
      <c r="M32" s="350"/>
      <c r="N32" s="350"/>
      <c r="O32" s="350"/>
      <c r="P32" s="350"/>
      <c r="Q32" s="350"/>
      <c r="R32" s="350"/>
      <c r="S32" s="350"/>
      <c r="T32" s="345"/>
      <c r="U32" s="346"/>
      <c r="V32" s="346"/>
      <c r="W32" s="346"/>
      <c r="X32" s="345"/>
      <c r="Y32" s="346"/>
      <c r="Z32" s="346"/>
      <c r="AA32" s="346"/>
      <c r="AB32" s="345"/>
      <c r="AC32" s="346"/>
      <c r="AD32" s="346"/>
      <c r="AE32" s="346"/>
      <c r="AF32" s="345"/>
      <c r="AG32" s="346"/>
      <c r="AH32" s="346"/>
      <c r="AI32" s="346"/>
      <c r="AJ32" s="345"/>
      <c r="AK32" s="346"/>
      <c r="AL32" s="346"/>
      <c r="AM32" s="346"/>
      <c r="AN32" s="345"/>
      <c r="AO32" s="346"/>
      <c r="AP32" s="346"/>
      <c r="AQ32" s="346"/>
      <c r="AR32" s="345"/>
      <c r="AS32" s="346"/>
      <c r="AT32" s="346"/>
      <c r="AU32" s="346"/>
      <c r="AV32" s="345"/>
      <c r="AW32" s="346"/>
      <c r="AX32" s="346"/>
      <c r="AY32" s="346"/>
      <c r="AZ32" s="345"/>
      <c r="BA32" s="346"/>
      <c r="BB32" s="346"/>
      <c r="BC32" s="346"/>
      <c r="BD32" s="345"/>
      <c r="BE32" s="346"/>
      <c r="BF32" s="346"/>
      <c r="BG32" s="346"/>
    </row>
    <row r="33" spans="2:59">
      <c r="B33" s="349"/>
      <c r="C33" s="350"/>
      <c r="D33" s="350"/>
      <c r="E33" s="350"/>
      <c r="F33" s="350"/>
      <c r="G33" s="350"/>
      <c r="H33" s="350"/>
      <c r="I33" s="350"/>
      <c r="J33" s="350"/>
      <c r="K33" s="350"/>
      <c r="L33" s="350"/>
      <c r="M33" s="350"/>
      <c r="N33" s="350"/>
      <c r="O33" s="350"/>
      <c r="P33" s="350"/>
      <c r="Q33" s="350"/>
      <c r="R33" s="350"/>
      <c r="S33" s="350"/>
      <c r="T33" s="345"/>
      <c r="U33" s="346"/>
      <c r="V33" s="346"/>
      <c r="W33" s="346"/>
      <c r="X33" s="345"/>
      <c r="Y33" s="346"/>
      <c r="Z33" s="346"/>
      <c r="AA33" s="346"/>
      <c r="AB33" s="345"/>
      <c r="AC33" s="346"/>
      <c r="AD33" s="346"/>
      <c r="AE33" s="346"/>
      <c r="AF33" s="345"/>
      <c r="AG33" s="346"/>
      <c r="AH33" s="346"/>
      <c r="AI33" s="346"/>
      <c r="AJ33" s="345"/>
      <c r="AK33" s="346"/>
      <c r="AL33" s="346"/>
      <c r="AM33" s="346"/>
      <c r="AN33" s="345"/>
      <c r="AO33" s="346"/>
      <c r="AP33" s="346"/>
      <c r="AQ33" s="346"/>
      <c r="AR33" s="345"/>
      <c r="AS33" s="346"/>
      <c r="AT33" s="346"/>
      <c r="AU33" s="346"/>
      <c r="AV33" s="345"/>
      <c r="AW33" s="346"/>
      <c r="AX33" s="346"/>
      <c r="AY33" s="346"/>
      <c r="AZ33" s="345"/>
      <c r="BA33" s="346"/>
      <c r="BB33" s="346"/>
      <c r="BC33" s="346"/>
      <c r="BD33" s="345"/>
      <c r="BE33" s="346"/>
      <c r="BF33" s="346"/>
      <c r="BG33" s="346"/>
    </row>
    <row r="34" spans="2:59">
      <c r="B34" s="349"/>
      <c r="C34" s="350"/>
      <c r="D34" s="350"/>
      <c r="E34" s="350"/>
      <c r="F34" s="350"/>
      <c r="G34" s="350"/>
      <c r="H34" s="350"/>
      <c r="I34" s="350"/>
      <c r="J34" s="350"/>
      <c r="K34" s="350"/>
      <c r="L34" s="350"/>
      <c r="M34" s="350"/>
      <c r="N34" s="350"/>
      <c r="O34" s="350"/>
      <c r="P34" s="350"/>
      <c r="Q34" s="350"/>
      <c r="R34" s="350"/>
      <c r="S34" s="350"/>
      <c r="T34" s="345"/>
      <c r="U34" s="346"/>
      <c r="V34" s="346"/>
      <c r="W34" s="346"/>
      <c r="X34" s="345"/>
      <c r="Y34" s="346"/>
      <c r="Z34" s="346"/>
      <c r="AA34" s="346"/>
      <c r="AB34" s="345"/>
      <c r="AC34" s="346"/>
      <c r="AD34" s="346"/>
      <c r="AE34" s="346"/>
      <c r="AF34" s="345"/>
      <c r="AG34" s="346"/>
      <c r="AH34" s="346"/>
      <c r="AI34" s="346"/>
      <c r="AJ34" s="345"/>
      <c r="AK34" s="346"/>
      <c r="AL34" s="346"/>
      <c r="AM34" s="346"/>
      <c r="AN34" s="345"/>
      <c r="AO34" s="346"/>
      <c r="AP34" s="346"/>
      <c r="AQ34" s="346"/>
      <c r="AR34" s="345"/>
      <c r="AS34" s="346"/>
      <c r="AT34" s="346"/>
      <c r="AU34" s="346"/>
      <c r="AV34" s="345"/>
      <c r="AW34" s="346"/>
      <c r="AX34" s="346"/>
      <c r="AY34" s="346"/>
      <c r="AZ34" s="345"/>
      <c r="BA34" s="346"/>
      <c r="BB34" s="346"/>
      <c r="BC34" s="346"/>
      <c r="BD34" s="345"/>
      <c r="BE34" s="346"/>
      <c r="BF34" s="346"/>
      <c r="BG34" s="346"/>
    </row>
    <row r="35" spans="2:59">
      <c r="B35" s="349"/>
      <c r="C35" s="350"/>
      <c r="D35" s="350"/>
      <c r="E35" s="350"/>
      <c r="F35" s="350"/>
      <c r="G35" s="350"/>
      <c r="H35" s="350"/>
      <c r="I35" s="350"/>
      <c r="J35" s="350"/>
      <c r="K35" s="350"/>
      <c r="L35" s="350"/>
      <c r="M35" s="350"/>
      <c r="N35" s="350"/>
      <c r="O35" s="350"/>
      <c r="P35" s="350"/>
      <c r="Q35" s="350"/>
      <c r="R35" s="350"/>
      <c r="S35" s="350"/>
      <c r="T35" s="345"/>
      <c r="U35" s="346"/>
      <c r="V35" s="346"/>
      <c r="W35" s="346"/>
      <c r="X35" s="345"/>
      <c r="Y35" s="346"/>
      <c r="Z35" s="346"/>
      <c r="AA35" s="346"/>
      <c r="AB35" s="345"/>
      <c r="AC35" s="346"/>
      <c r="AD35" s="346"/>
      <c r="AE35" s="346"/>
      <c r="AF35" s="345"/>
      <c r="AG35" s="346"/>
      <c r="AH35" s="346"/>
      <c r="AI35" s="346"/>
      <c r="AJ35" s="345"/>
      <c r="AK35" s="346"/>
      <c r="AL35" s="346"/>
      <c r="AM35" s="346"/>
      <c r="AN35" s="345"/>
      <c r="AO35" s="346"/>
      <c r="AP35" s="346"/>
      <c r="AQ35" s="346"/>
      <c r="AR35" s="345"/>
      <c r="AS35" s="346"/>
      <c r="AT35" s="346"/>
      <c r="AU35" s="346"/>
      <c r="AV35" s="345"/>
      <c r="AW35" s="346"/>
      <c r="AX35" s="346"/>
      <c r="AY35" s="346"/>
      <c r="AZ35" s="345"/>
      <c r="BA35" s="346"/>
      <c r="BB35" s="346"/>
      <c r="BC35" s="346"/>
      <c r="BD35" s="345"/>
      <c r="BE35" s="346"/>
      <c r="BF35" s="346"/>
      <c r="BG35" s="346"/>
    </row>
    <row r="36" spans="2:59">
      <c r="B36" s="349"/>
      <c r="C36" s="350"/>
      <c r="D36" s="350"/>
      <c r="E36" s="350"/>
      <c r="F36" s="350"/>
      <c r="G36" s="350"/>
      <c r="H36" s="350"/>
      <c r="I36" s="350"/>
      <c r="J36" s="350"/>
      <c r="K36" s="350"/>
      <c r="L36" s="350"/>
      <c r="M36" s="350"/>
      <c r="N36" s="350"/>
      <c r="O36" s="350"/>
      <c r="P36" s="350"/>
      <c r="Q36" s="350"/>
      <c r="R36" s="350"/>
      <c r="S36" s="350"/>
      <c r="T36" s="345"/>
      <c r="U36" s="346"/>
      <c r="V36" s="346"/>
      <c r="W36" s="346"/>
      <c r="X36" s="345"/>
      <c r="Y36" s="346"/>
      <c r="Z36" s="346"/>
      <c r="AA36" s="346"/>
      <c r="AB36" s="345"/>
      <c r="AC36" s="346"/>
      <c r="AD36" s="346"/>
      <c r="AE36" s="346"/>
      <c r="AF36" s="345"/>
      <c r="AG36" s="346"/>
      <c r="AH36" s="346"/>
      <c r="AI36" s="346"/>
      <c r="AJ36" s="345"/>
      <c r="AK36" s="346"/>
      <c r="AL36" s="346"/>
      <c r="AM36" s="346"/>
      <c r="AN36" s="345"/>
      <c r="AO36" s="346"/>
      <c r="AP36" s="346"/>
      <c r="AQ36" s="346"/>
      <c r="AR36" s="345"/>
      <c r="AS36" s="346"/>
      <c r="AT36" s="346"/>
      <c r="AU36" s="346"/>
      <c r="AV36" s="345"/>
      <c r="AW36" s="346"/>
      <c r="AX36" s="346"/>
      <c r="AY36" s="346"/>
      <c r="AZ36" s="345"/>
      <c r="BA36" s="346"/>
      <c r="BB36" s="346"/>
      <c r="BC36" s="346"/>
      <c r="BD36" s="345"/>
      <c r="BE36" s="346"/>
      <c r="BF36" s="346"/>
      <c r="BG36" s="346"/>
    </row>
    <row r="37" spans="2:59">
      <c r="B37" s="349"/>
      <c r="C37" s="350"/>
      <c r="D37" s="350"/>
      <c r="E37" s="350"/>
      <c r="F37" s="350"/>
      <c r="G37" s="350"/>
      <c r="H37" s="350"/>
      <c r="I37" s="350"/>
      <c r="J37" s="350"/>
      <c r="K37" s="350"/>
      <c r="L37" s="350"/>
      <c r="M37" s="350"/>
      <c r="N37" s="350"/>
      <c r="O37" s="350"/>
      <c r="P37" s="350"/>
      <c r="Q37" s="350"/>
      <c r="R37" s="350"/>
      <c r="S37" s="350"/>
      <c r="T37" s="345"/>
      <c r="U37" s="346"/>
      <c r="V37" s="346"/>
      <c r="W37" s="346"/>
      <c r="X37" s="345"/>
      <c r="Y37" s="346"/>
      <c r="Z37" s="346"/>
      <c r="AA37" s="346"/>
      <c r="AB37" s="345"/>
      <c r="AC37" s="346"/>
      <c r="AD37" s="346"/>
      <c r="AE37" s="346"/>
      <c r="AF37" s="345"/>
      <c r="AG37" s="346"/>
      <c r="AH37" s="346"/>
      <c r="AI37" s="346"/>
      <c r="AJ37" s="345"/>
      <c r="AK37" s="346"/>
      <c r="AL37" s="346"/>
      <c r="AM37" s="346"/>
      <c r="AN37" s="345"/>
      <c r="AO37" s="346"/>
      <c r="AP37" s="346"/>
      <c r="AQ37" s="346"/>
      <c r="AR37" s="345"/>
      <c r="AS37" s="346"/>
      <c r="AT37" s="346"/>
      <c r="AU37" s="346"/>
      <c r="AV37" s="345"/>
      <c r="AW37" s="346"/>
      <c r="AX37" s="346"/>
      <c r="AY37" s="346"/>
      <c r="AZ37" s="345"/>
      <c r="BA37" s="346"/>
      <c r="BB37" s="346"/>
      <c r="BC37" s="346"/>
      <c r="BD37" s="345"/>
      <c r="BE37" s="346"/>
      <c r="BF37" s="346"/>
      <c r="BG37" s="346"/>
    </row>
    <row r="38" spans="2:59">
      <c r="B38" s="349"/>
      <c r="C38" s="350"/>
      <c r="D38" s="350"/>
      <c r="E38" s="350"/>
      <c r="F38" s="350"/>
      <c r="G38" s="350"/>
      <c r="H38" s="350"/>
      <c r="I38" s="350"/>
      <c r="J38" s="350"/>
      <c r="K38" s="350"/>
      <c r="L38" s="350"/>
      <c r="M38" s="350"/>
      <c r="N38" s="350"/>
      <c r="O38" s="350"/>
      <c r="P38" s="350"/>
      <c r="Q38" s="350"/>
      <c r="R38" s="350"/>
      <c r="S38" s="350"/>
      <c r="T38" s="345"/>
      <c r="U38" s="346"/>
      <c r="V38" s="346"/>
      <c r="W38" s="346"/>
      <c r="X38" s="345"/>
      <c r="Y38" s="346"/>
      <c r="Z38" s="346"/>
      <c r="AA38" s="346"/>
      <c r="AB38" s="345"/>
      <c r="AC38" s="346"/>
      <c r="AD38" s="346"/>
      <c r="AE38" s="346"/>
      <c r="AF38" s="345"/>
      <c r="AG38" s="346"/>
      <c r="AH38" s="346"/>
      <c r="AI38" s="346"/>
      <c r="AJ38" s="345"/>
      <c r="AK38" s="346"/>
      <c r="AL38" s="346"/>
      <c r="AM38" s="346"/>
      <c r="AN38" s="345"/>
      <c r="AO38" s="346"/>
      <c r="AP38" s="346"/>
      <c r="AQ38" s="346"/>
      <c r="AR38" s="345"/>
      <c r="AS38" s="346"/>
      <c r="AT38" s="346"/>
      <c r="AU38" s="346"/>
      <c r="AV38" s="345"/>
      <c r="AW38" s="346"/>
      <c r="AX38" s="346"/>
      <c r="AY38" s="346"/>
      <c r="AZ38" s="345"/>
      <c r="BA38" s="346"/>
      <c r="BB38" s="346"/>
      <c r="BC38" s="346"/>
      <c r="BD38" s="345"/>
      <c r="BE38" s="346"/>
      <c r="BF38" s="346"/>
      <c r="BG38" s="346"/>
    </row>
    <row r="39" spans="2:59">
      <c r="B39" s="349"/>
      <c r="C39" s="350"/>
      <c r="D39" s="350"/>
      <c r="E39" s="350"/>
      <c r="F39" s="350"/>
      <c r="G39" s="350"/>
      <c r="H39" s="350"/>
      <c r="I39" s="350"/>
      <c r="J39" s="350"/>
      <c r="K39" s="350"/>
      <c r="L39" s="350"/>
      <c r="M39" s="350"/>
      <c r="N39" s="350"/>
      <c r="O39" s="350"/>
      <c r="P39" s="350"/>
      <c r="Q39" s="350"/>
      <c r="R39" s="350"/>
      <c r="S39" s="350"/>
      <c r="T39" s="345"/>
      <c r="U39" s="346"/>
      <c r="V39" s="346"/>
      <c r="W39" s="346"/>
      <c r="X39" s="345"/>
      <c r="Y39" s="346"/>
      <c r="Z39" s="346"/>
      <c r="AA39" s="346"/>
      <c r="AB39" s="345"/>
      <c r="AC39" s="346"/>
      <c r="AD39" s="346"/>
      <c r="AE39" s="346"/>
      <c r="AF39" s="345"/>
      <c r="AG39" s="346"/>
      <c r="AH39" s="346"/>
      <c r="AI39" s="346"/>
      <c r="AJ39" s="345"/>
      <c r="AK39" s="346"/>
      <c r="AL39" s="346"/>
      <c r="AM39" s="346"/>
      <c r="AN39" s="345"/>
      <c r="AO39" s="346"/>
      <c r="AP39" s="346"/>
      <c r="AQ39" s="346"/>
      <c r="AR39" s="345"/>
      <c r="AS39" s="346"/>
      <c r="AT39" s="346"/>
      <c r="AU39" s="346"/>
      <c r="AV39" s="345"/>
      <c r="AW39" s="346"/>
      <c r="AX39" s="346"/>
      <c r="AY39" s="346"/>
      <c r="AZ39" s="345"/>
      <c r="BA39" s="346"/>
      <c r="BB39" s="346"/>
      <c r="BC39" s="346"/>
      <c r="BD39" s="345"/>
      <c r="BE39" s="346"/>
      <c r="BF39" s="346"/>
      <c r="BG39" s="346"/>
    </row>
    <row r="40" spans="2:59">
      <c r="B40" s="349"/>
      <c r="C40" s="350"/>
      <c r="D40" s="350"/>
      <c r="E40" s="350"/>
      <c r="F40" s="350"/>
      <c r="G40" s="350"/>
      <c r="H40" s="350"/>
      <c r="I40" s="350"/>
      <c r="J40" s="350"/>
      <c r="K40" s="350"/>
      <c r="L40" s="350"/>
      <c r="M40" s="350"/>
      <c r="N40" s="350"/>
      <c r="O40" s="350"/>
      <c r="P40" s="350"/>
      <c r="Q40" s="350"/>
      <c r="R40" s="350"/>
      <c r="S40" s="350"/>
      <c r="T40" s="345"/>
      <c r="U40" s="346"/>
      <c r="V40" s="346"/>
      <c r="W40" s="346"/>
      <c r="X40" s="345"/>
      <c r="Y40" s="346"/>
      <c r="Z40" s="346"/>
      <c r="AA40" s="346"/>
      <c r="AB40" s="345"/>
      <c r="AC40" s="346"/>
      <c r="AD40" s="346"/>
      <c r="AE40" s="346"/>
      <c r="AF40" s="345"/>
      <c r="AG40" s="346"/>
      <c r="AH40" s="346"/>
      <c r="AI40" s="346"/>
      <c r="AJ40" s="345"/>
      <c r="AK40" s="346"/>
      <c r="AL40" s="346"/>
      <c r="AM40" s="346"/>
      <c r="AN40" s="345"/>
      <c r="AO40" s="346"/>
      <c r="AP40" s="346"/>
      <c r="AQ40" s="346"/>
      <c r="AR40" s="345"/>
      <c r="AS40" s="346"/>
      <c r="AT40" s="346"/>
      <c r="AU40" s="346"/>
      <c r="AV40" s="345"/>
      <c r="AW40" s="346"/>
      <c r="AX40" s="346"/>
      <c r="AY40" s="346"/>
      <c r="AZ40" s="345"/>
      <c r="BA40" s="346"/>
      <c r="BB40" s="346"/>
      <c r="BC40" s="346"/>
      <c r="BD40" s="345"/>
      <c r="BE40" s="346"/>
      <c r="BF40" s="346"/>
      <c r="BG40" s="346"/>
    </row>
    <row r="41" spans="2:59">
      <c r="B41" s="349"/>
      <c r="C41" s="350"/>
      <c r="D41" s="350"/>
      <c r="E41" s="350"/>
      <c r="F41" s="350"/>
      <c r="G41" s="350"/>
      <c r="H41" s="350"/>
      <c r="I41" s="350"/>
      <c r="J41" s="350"/>
      <c r="K41" s="350"/>
      <c r="L41" s="350"/>
      <c r="M41" s="350"/>
      <c r="N41" s="350"/>
      <c r="O41" s="350"/>
      <c r="P41" s="350"/>
      <c r="Q41" s="350"/>
      <c r="R41" s="350"/>
      <c r="S41" s="350"/>
      <c r="T41" s="345"/>
      <c r="U41" s="346"/>
      <c r="V41" s="346"/>
      <c r="W41" s="346"/>
      <c r="X41" s="345"/>
      <c r="Y41" s="346"/>
      <c r="Z41" s="346"/>
      <c r="AA41" s="346"/>
      <c r="AB41" s="345"/>
      <c r="AC41" s="346"/>
      <c r="AD41" s="346"/>
      <c r="AE41" s="346"/>
      <c r="AF41" s="345"/>
      <c r="AG41" s="346"/>
      <c r="AH41" s="346"/>
      <c r="AI41" s="346"/>
      <c r="AJ41" s="345"/>
      <c r="AK41" s="346"/>
      <c r="AL41" s="346"/>
      <c r="AM41" s="346"/>
      <c r="AN41" s="345"/>
      <c r="AO41" s="346"/>
      <c r="AP41" s="346"/>
      <c r="AQ41" s="346"/>
      <c r="AR41" s="345"/>
      <c r="AS41" s="346"/>
      <c r="AT41" s="346"/>
      <c r="AU41" s="346"/>
      <c r="AV41" s="345"/>
      <c r="AW41" s="346"/>
      <c r="AX41" s="346"/>
      <c r="AY41" s="346"/>
      <c r="AZ41" s="345"/>
      <c r="BA41" s="346"/>
      <c r="BB41" s="346"/>
      <c r="BC41" s="346"/>
      <c r="BD41" s="345"/>
      <c r="BE41" s="346"/>
      <c r="BF41" s="346"/>
      <c r="BG41" s="346"/>
    </row>
    <row r="42" spans="2:59">
      <c r="B42" s="349"/>
      <c r="C42" s="350"/>
      <c r="D42" s="350"/>
      <c r="E42" s="350"/>
      <c r="F42" s="350"/>
      <c r="G42" s="350"/>
      <c r="H42" s="350"/>
      <c r="I42" s="350"/>
      <c r="J42" s="350"/>
      <c r="K42" s="350"/>
      <c r="L42" s="350"/>
      <c r="M42" s="350"/>
      <c r="N42" s="350"/>
      <c r="O42" s="350"/>
      <c r="P42" s="350"/>
      <c r="Q42" s="350"/>
      <c r="R42" s="350"/>
      <c r="S42" s="350"/>
      <c r="T42" s="345"/>
      <c r="U42" s="346"/>
      <c r="V42" s="346"/>
      <c r="W42" s="346"/>
      <c r="X42" s="345"/>
      <c r="Y42" s="346"/>
      <c r="Z42" s="346"/>
      <c r="AA42" s="346"/>
      <c r="AB42" s="345"/>
      <c r="AC42" s="346"/>
      <c r="AD42" s="346"/>
      <c r="AE42" s="346"/>
      <c r="AF42" s="345"/>
      <c r="AG42" s="346"/>
      <c r="AH42" s="346"/>
      <c r="AI42" s="346"/>
      <c r="AJ42" s="345"/>
      <c r="AK42" s="346"/>
      <c r="AL42" s="346"/>
      <c r="AM42" s="346"/>
      <c r="AN42" s="345"/>
      <c r="AO42" s="346"/>
      <c r="AP42" s="346"/>
      <c r="AQ42" s="346"/>
      <c r="AR42" s="345"/>
      <c r="AS42" s="346"/>
      <c r="AT42" s="346"/>
      <c r="AU42" s="346"/>
      <c r="AV42" s="345"/>
      <c r="AW42" s="346"/>
      <c r="AX42" s="346"/>
      <c r="AY42" s="346"/>
      <c r="AZ42" s="345"/>
      <c r="BA42" s="346"/>
      <c r="BB42" s="346"/>
      <c r="BC42" s="346"/>
      <c r="BD42" s="345"/>
      <c r="BE42" s="346"/>
      <c r="BF42" s="346"/>
      <c r="BG42" s="346"/>
    </row>
    <row r="43" spans="2:59">
      <c r="B43" s="349"/>
      <c r="C43" s="350"/>
      <c r="D43" s="350"/>
      <c r="E43" s="350"/>
      <c r="F43" s="350"/>
      <c r="G43" s="350"/>
      <c r="H43" s="350"/>
      <c r="I43" s="350"/>
      <c r="J43" s="350"/>
      <c r="K43" s="350"/>
      <c r="L43" s="350"/>
      <c r="M43" s="350"/>
      <c r="N43" s="350"/>
      <c r="O43" s="350"/>
      <c r="P43" s="350"/>
      <c r="Q43" s="350"/>
      <c r="R43" s="350"/>
      <c r="S43" s="350"/>
      <c r="T43" s="345"/>
      <c r="U43" s="346"/>
      <c r="V43" s="346"/>
      <c r="W43" s="346"/>
      <c r="X43" s="345"/>
      <c r="Y43" s="346"/>
      <c r="Z43" s="346"/>
      <c r="AA43" s="346"/>
      <c r="AB43" s="345"/>
      <c r="AC43" s="346"/>
      <c r="AD43" s="346"/>
      <c r="AE43" s="346"/>
      <c r="AF43" s="345"/>
      <c r="AG43" s="346"/>
      <c r="AH43" s="346"/>
      <c r="AI43" s="346"/>
      <c r="AJ43" s="345"/>
      <c r="AK43" s="346"/>
      <c r="AL43" s="346"/>
      <c r="AM43" s="346"/>
      <c r="AN43" s="345"/>
      <c r="AO43" s="346"/>
      <c r="AP43" s="346"/>
      <c r="AQ43" s="346"/>
      <c r="AR43" s="345"/>
      <c r="AS43" s="346"/>
      <c r="AT43" s="346"/>
      <c r="AU43" s="346"/>
      <c r="AV43" s="345"/>
      <c r="AW43" s="346"/>
      <c r="AX43" s="346"/>
      <c r="AY43" s="346"/>
      <c r="AZ43" s="345"/>
      <c r="BA43" s="346"/>
      <c r="BB43" s="346"/>
      <c r="BC43" s="346"/>
      <c r="BD43" s="345"/>
      <c r="BE43" s="346"/>
      <c r="BF43" s="346"/>
      <c r="BG43" s="346"/>
    </row>
    <row r="44" spans="2:59">
      <c r="B44" s="349"/>
      <c r="C44" s="350"/>
      <c r="D44" s="350"/>
      <c r="E44" s="350"/>
      <c r="F44" s="350"/>
      <c r="G44" s="350"/>
      <c r="H44" s="350"/>
      <c r="I44" s="350"/>
      <c r="J44" s="350"/>
      <c r="K44" s="350"/>
      <c r="L44" s="350"/>
      <c r="M44" s="350"/>
      <c r="N44" s="350"/>
      <c r="O44" s="350"/>
      <c r="P44" s="350"/>
      <c r="Q44" s="350"/>
      <c r="R44" s="350"/>
      <c r="S44" s="350"/>
      <c r="T44" s="345"/>
      <c r="U44" s="346"/>
      <c r="V44" s="346"/>
      <c r="W44" s="346"/>
      <c r="X44" s="345"/>
      <c r="Y44" s="346"/>
      <c r="Z44" s="346"/>
      <c r="AA44" s="346"/>
      <c r="AB44" s="345"/>
      <c r="AC44" s="346"/>
      <c r="AD44" s="346"/>
      <c r="AE44" s="346"/>
      <c r="AF44" s="345"/>
      <c r="AG44" s="346"/>
      <c r="AH44" s="346"/>
      <c r="AI44" s="346"/>
      <c r="AJ44" s="345"/>
      <c r="AK44" s="346"/>
      <c r="AL44" s="346"/>
      <c r="AM44" s="346"/>
      <c r="AN44" s="345"/>
      <c r="AO44" s="346"/>
      <c r="AP44" s="346"/>
      <c r="AQ44" s="346"/>
      <c r="AR44" s="345"/>
      <c r="AS44" s="346"/>
      <c r="AT44" s="346"/>
      <c r="AU44" s="346"/>
      <c r="AV44" s="345"/>
      <c r="AW44" s="346"/>
      <c r="AX44" s="346"/>
      <c r="AY44" s="346"/>
      <c r="AZ44" s="345"/>
      <c r="BA44" s="346"/>
      <c r="BB44" s="346"/>
      <c r="BC44" s="346"/>
      <c r="BD44" s="345"/>
      <c r="BE44" s="346"/>
      <c r="BF44" s="346"/>
      <c r="BG44" s="346"/>
    </row>
    <row r="45" spans="2:59">
      <c r="B45" s="349"/>
      <c r="C45" s="350"/>
      <c r="D45" s="350"/>
      <c r="E45" s="350"/>
      <c r="F45" s="350"/>
      <c r="G45" s="350"/>
      <c r="H45" s="350"/>
      <c r="I45" s="350"/>
      <c r="J45" s="350"/>
      <c r="K45" s="350"/>
      <c r="L45" s="350"/>
      <c r="M45" s="350"/>
      <c r="N45" s="350"/>
      <c r="O45" s="350"/>
      <c r="P45" s="350"/>
      <c r="Q45" s="350"/>
      <c r="R45" s="350"/>
      <c r="S45" s="350"/>
      <c r="T45" s="345"/>
      <c r="U45" s="346"/>
      <c r="V45" s="346"/>
      <c r="W45" s="346"/>
      <c r="X45" s="345"/>
      <c r="Y45" s="346"/>
      <c r="Z45" s="346"/>
      <c r="AA45" s="346"/>
      <c r="AB45" s="345"/>
      <c r="AC45" s="346"/>
      <c r="AD45" s="346"/>
      <c r="AE45" s="346"/>
      <c r="AF45" s="345"/>
      <c r="AG45" s="346"/>
      <c r="AH45" s="346"/>
      <c r="AI45" s="346"/>
      <c r="AJ45" s="345"/>
      <c r="AK45" s="346"/>
      <c r="AL45" s="346"/>
      <c r="AM45" s="346"/>
      <c r="AN45" s="345"/>
      <c r="AO45" s="346"/>
      <c r="AP45" s="346"/>
      <c r="AQ45" s="346"/>
      <c r="AR45" s="345"/>
      <c r="AS45" s="346"/>
      <c r="AT45" s="346"/>
      <c r="AU45" s="346"/>
      <c r="AV45" s="345"/>
      <c r="AW45" s="346"/>
      <c r="AX45" s="346"/>
      <c r="AY45" s="346"/>
      <c r="AZ45" s="345"/>
      <c r="BA45" s="346"/>
      <c r="BB45" s="346"/>
      <c r="BC45" s="346"/>
      <c r="BD45" s="345"/>
      <c r="BE45" s="346"/>
      <c r="BF45" s="346"/>
      <c r="BG45" s="346"/>
    </row>
    <row r="46" spans="2:59">
      <c r="B46" s="349"/>
      <c r="C46" s="350"/>
      <c r="D46" s="350"/>
      <c r="E46" s="350"/>
      <c r="F46" s="350"/>
      <c r="G46" s="350"/>
      <c r="H46" s="350"/>
      <c r="I46" s="350"/>
      <c r="J46" s="350"/>
      <c r="K46" s="350"/>
      <c r="L46" s="350"/>
      <c r="M46" s="350"/>
      <c r="N46" s="350"/>
      <c r="O46" s="350"/>
      <c r="P46" s="350"/>
      <c r="Q46" s="350"/>
      <c r="R46" s="350"/>
      <c r="S46" s="350"/>
      <c r="T46" s="345"/>
      <c r="U46" s="346"/>
      <c r="V46" s="346"/>
      <c r="W46" s="346"/>
      <c r="X46" s="345"/>
      <c r="Y46" s="346"/>
      <c r="Z46" s="346"/>
      <c r="AA46" s="346"/>
      <c r="AB46" s="345"/>
      <c r="AC46" s="346"/>
      <c r="AD46" s="346"/>
      <c r="AE46" s="346"/>
      <c r="AF46" s="345"/>
      <c r="AG46" s="346"/>
      <c r="AH46" s="346"/>
      <c r="AI46" s="346"/>
      <c r="AJ46" s="345"/>
      <c r="AK46" s="346"/>
      <c r="AL46" s="346"/>
      <c r="AM46" s="346"/>
      <c r="AN46" s="345"/>
      <c r="AO46" s="346"/>
      <c r="AP46" s="346"/>
      <c r="AQ46" s="346"/>
      <c r="AR46" s="345"/>
      <c r="AS46" s="346"/>
      <c r="AT46" s="346"/>
      <c r="AU46" s="346"/>
      <c r="AV46" s="345"/>
      <c r="AW46" s="346"/>
      <c r="AX46" s="346"/>
      <c r="AY46" s="346"/>
      <c r="AZ46" s="345"/>
      <c r="BA46" s="346"/>
      <c r="BB46" s="346"/>
      <c r="BC46" s="346"/>
      <c r="BD46" s="345"/>
      <c r="BE46" s="346"/>
      <c r="BF46" s="346"/>
      <c r="BG46" s="346"/>
    </row>
    <row r="47" spans="2:59">
      <c r="B47" s="349"/>
      <c r="C47" s="350"/>
      <c r="D47" s="350"/>
      <c r="E47" s="350"/>
      <c r="F47" s="350"/>
      <c r="G47" s="350"/>
      <c r="H47" s="350"/>
      <c r="I47" s="350"/>
      <c r="J47" s="350"/>
      <c r="K47" s="350"/>
      <c r="L47" s="350"/>
      <c r="M47" s="350"/>
      <c r="N47" s="350"/>
      <c r="O47" s="350"/>
      <c r="P47" s="350"/>
      <c r="Q47" s="350"/>
      <c r="R47" s="350"/>
      <c r="S47" s="350"/>
      <c r="T47" s="345"/>
      <c r="U47" s="346"/>
      <c r="V47" s="346"/>
      <c r="W47" s="346"/>
      <c r="X47" s="345"/>
      <c r="Y47" s="346"/>
      <c r="Z47" s="346"/>
      <c r="AA47" s="346"/>
      <c r="AB47" s="345"/>
      <c r="AC47" s="346"/>
      <c r="AD47" s="346"/>
      <c r="AE47" s="346"/>
      <c r="AF47" s="345"/>
      <c r="AG47" s="346"/>
      <c r="AH47" s="346"/>
      <c r="AI47" s="346"/>
      <c r="AJ47" s="345"/>
      <c r="AK47" s="346"/>
      <c r="AL47" s="346"/>
      <c r="AM47" s="346"/>
      <c r="AN47" s="345"/>
      <c r="AO47" s="346"/>
      <c r="AP47" s="346"/>
      <c r="AQ47" s="346"/>
      <c r="AR47" s="345"/>
      <c r="AS47" s="346"/>
      <c r="AT47" s="346"/>
      <c r="AU47" s="346"/>
      <c r="AV47" s="345"/>
      <c r="AW47" s="346"/>
      <c r="AX47" s="346"/>
      <c r="AY47" s="346"/>
      <c r="AZ47" s="345"/>
      <c r="BA47" s="346"/>
      <c r="BB47" s="346"/>
      <c r="BC47" s="346"/>
      <c r="BD47" s="345"/>
      <c r="BE47" s="346"/>
      <c r="BF47" s="346"/>
      <c r="BG47" s="346"/>
    </row>
    <row r="48" spans="2:59">
      <c r="B48" s="349"/>
      <c r="C48" s="350"/>
      <c r="D48" s="350"/>
      <c r="E48" s="350"/>
      <c r="F48" s="350"/>
      <c r="G48" s="350"/>
      <c r="H48" s="350"/>
      <c r="I48" s="350"/>
      <c r="J48" s="350"/>
      <c r="K48" s="350"/>
      <c r="L48" s="350"/>
      <c r="M48" s="350"/>
      <c r="N48" s="350"/>
      <c r="O48" s="350"/>
      <c r="P48" s="350"/>
      <c r="Q48" s="350"/>
      <c r="R48" s="350"/>
      <c r="S48" s="350"/>
      <c r="T48" s="345"/>
      <c r="U48" s="346"/>
      <c r="V48" s="346"/>
      <c r="W48" s="346"/>
      <c r="X48" s="345"/>
      <c r="Y48" s="346"/>
      <c r="Z48" s="346"/>
      <c r="AA48" s="346"/>
      <c r="AB48" s="345"/>
      <c r="AC48" s="346"/>
      <c r="AD48" s="346"/>
      <c r="AE48" s="346"/>
      <c r="AF48" s="345"/>
      <c r="AG48" s="346"/>
      <c r="AH48" s="346"/>
      <c r="AI48" s="346"/>
      <c r="AJ48" s="345"/>
      <c r="AK48" s="346"/>
      <c r="AL48" s="346"/>
      <c r="AM48" s="346"/>
      <c r="AN48" s="345"/>
      <c r="AO48" s="346"/>
      <c r="AP48" s="346"/>
      <c r="AQ48" s="346"/>
      <c r="AR48" s="345"/>
      <c r="AS48" s="346"/>
      <c r="AT48" s="346"/>
      <c r="AU48" s="346"/>
      <c r="AV48" s="345"/>
      <c r="AW48" s="346"/>
      <c r="AX48" s="346"/>
      <c r="AY48" s="346"/>
      <c r="AZ48" s="345"/>
      <c r="BA48" s="346"/>
      <c r="BB48" s="346"/>
      <c r="BC48" s="346"/>
      <c r="BD48" s="345"/>
      <c r="BE48" s="346"/>
      <c r="BF48" s="346"/>
      <c r="BG48" s="346"/>
    </row>
    <row r="49" spans="2:59">
      <c r="B49" s="349"/>
      <c r="C49" s="350"/>
      <c r="D49" s="350"/>
      <c r="E49" s="350"/>
      <c r="F49" s="350"/>
      <c r="G49" s="350"/>
      <c r="H49" s="350"/>
      <c r="I49" s="350"/>
      <c r="J49" s="350"/>
      <c r="K49" s="350"/>
      <c r="L49" s="350"/>
      <c r="M49" s="350"/>
      <c r="N49" s="350"/>
      <c r="O49" s="350"/>
      <c r="P49" s="350"/>
      <c r="Q49" s="350"/>
      <c r="R49" s="350"/>
      <c r="S49" s="350"/>
      <c r="T49" s="345"/>
      <c r="U49" s="346"/>
      <c r="V49" s="346"/>
      <c r="W49" s="346"/>
      <c r="X49" s="345"/>
      <c r="Y49" s="346"/>
      <c r="Z49" s="346"/>
      <c r="AA49" s="346"/>
      <c r="AB49" s="345"/>
      <c r="AC49" s="346"/>
      <c r="AD49" s="346"/>
      <c r="AE49" s="346"/>
      <c r="AF49" s="345"/>
      <c r="AG49" s="346"/>
      <c r="AH49" s="346"/>
      <c r="AI49" s="346"/>
      <c r="AJ49" s="345"/>
      <c r="AK49" s="346"/>
      <c r="AL49" s="346"/>
      <c r="AM49" s="346"/>
      <c r="AN49" s="345"/>
      <c r="AO49" s="346"/>
      <c r="AP49" s="346"/>
      <c r="AQ49" s="346"/>
      <c r="AR49" s="345"/>
      <c r="AS49" s="346"/>
      <c r="AT49" s="346"/>
      <c r="AU49" s="346"/>
      <c r="AV49" s="345"/>
      <c r="AW49" s="346"/>
      <c r="AX49" s="346"/>
      <c r="AY49" s="346"/>
      <c r="AZ49" s="345"/>
      <c r="BA49" s="346"/>
      <c r="BB49" s="346"/>
      <c r="BC49" s="346"/>
      <c r="BD49" s="345"/>
      <c r="BE49" s="346"/>
      <c r="BF49" s="346"/>
      <c r="BG49" s="346"/>
    </row>
    <row r="50" spans="2:59">
      <c r="B50" s="349"/>
      <c r="C50" s="350"/>
      <c r="D50" s="350"/>
      <c r="E50" s="350"/>
      <c r="F50" s="350"/>
      <c r="G50" s="350"/>
      <c r="H50" s="350"/>
      <c r="I50" s="350"/>
      <c r="J50" s="350"/>
      <c r="K50" s="350"/>
      <c r="L50" s="350"/>
      <c r="M50" s="350"/>
      <c r="N50" s="350"/>
      <c r="O50" s="350"/>
      <c r="P50" s="350"/>
      <c r="Q50" s="350"/>
      <c r="R50" s="350"/>
      <c r="S50" s="350"/>
      <c r="T50" s="345"/>
      <c r="U50" s="346"/>
      <c r="V50" s="346"/>
      <c r="W50" s="346"/>
      <c r="X50" s="345"/>
      <c r="Y50" s="346"/>
      <c r="Z50" s="346"/>
      <c r="AA50" s="346"/>
      <c r="AB50" s="345"/>
      <c r="AC50" s="346"/>
      <c r="AD50" s="346"/>
      <c r="AE50" s="346"/>
      <c r="AF50" s="345"/>
      <c r="AG50" s="346"/>
      <c r="AH50" s="346"/>
      <c r="AI50" s="346"/>
      <c r="AJ50" s="345"/>
      <c r="AK50" s="346"/>
      <c r="AL50" s="346"/>
      <c r="AM50" s="346"/>
      <c r="AN50" s="345"/>
      <c r="AO50" s="346"/>
      <c r="AP50" s="346"/>
      <c r="AQ50" s="346"/>
      <c r="AR50" s="345"/>
      <c r="AS50" s="346"/>
      <c r="AT50" s="346"/>
      <c r="AU50" s="346"/>
      <c r="AV50" s="345"/>
      <c r="AW50" s="346"/>
      <c r="AX50" s="346"/>
      <c r="AY50" s="346"/>
      <c r="AZ50" s="345"/>
      <c r="BA50" s="346"/>
      <c r="BB50" s="346"/>
      <c r="BC50" s="346"/>
      <c r="BD50" s="345"/>
      <c r="BE50" s="346"/>
      <c r="BF50" s="346"/>
      <c r="BG50" s="346"/>
    </row>
  </sheetData>
  <mergeCells count="550">
    <mergeCell ref="B18:S18"/>
    <mergeCell ref="B17:S17"/>
    <mergeCell ref="B19:S19"/>
    <mergeCell ref="B20:S20"/>
    <mergeCell ref="B21:S21"/>
    <mergeCell ref="B22:S22"/>
    <mergeCell ref="B23:S23"/>
    <mergeCell ref="X3:AA3"/>
    <mergeCell ref="X4:AA4"/>
    <mergeCell ref="X5:AA5"/>
    <mergeCell ref="X6:AA6"/>
    <mergeCell ref="X7:AA7"/>
    <mergeCell ref="B8:S8"/>
    <mergeCell ref="B9:S9"/>
    <mergeCell ref="B10:S10"/>
    <mergeCell ref="B11:S11"/>
    <mergeCell ref="T3:W3"/>
    <mergeCell ref="T4:W4"/>
    <mergeCell ref="T5:W5"/>
    <mergeCell ref="T6:W6"/>
    <mergeCell ref="T7:W7"/>
    <mergeCell ref="T8:W8"/>
    <mergeCell ref="T9:W9"/>
    <mergeCell ref="T10:W10"/>
    <mergeCell ref="T11:W11"/>
    <mergeCell ref="B3:S3"/>
    <mergeCell ref="B4:S4"/>
    <mergeCell ref="B5:S5"/>
    <mergeCell ref="B6:S6"/>
    <mergeCell ref="B7:S7"/>
    <mergeCell ref="AB3:AE3"/>
    <mergeCell ref="AB4:AE4"/>
    <mergeCell ref="AB5:AE5"/>
    <mergeCell ref="AB6:AE6"/>
    <mergeCell ref="AB7:AE7"/>
    <mergeCell ref="AB8:AE8"/>
    <mergeCell ref="AB9:AE9"/>
    <mergeCell ref="AB10:AE10"/>
    <mergeCell ref="AB11:AE11"/>
    <mergeCell ref="X8:AA8"/>
    <mergeCell ref="AN3:AQ3"/>
    <mergeCell ref="AN4:AQ4"/>
    <mergeCell ref="AN5:AQ5"/>
    <mergeCell ref="AN6:AQ6"/>
    <mergeCell ref="AN7:AQ7"/>
    <mergeCell ref="AF8:AI8"/>
    <mergeCell ref="AF9:AI9"/>
    <mergeCell ref="AF10:AI10"/>
    <mergeCell ref="AF11:AI11"/>
    <mergeCell ref="AJ3:AM3"/>
    <mergeCell ref="AJ4:AM4"/>
    <mergeCell ref="AJ5:AM5"/>
    <mergeCell ref="AJ6:AM6"/>
    <mergeCell ref="AJ7:AM7"/>
    <mergeCell ref="AJ8:AM8"/>
    <mergeCell ref="AJ9:AM9"/>
    <mergeCell ref="AJ10:AM10"/>
    <mergeCell ref="AJ11:AM11"/>
    <mergeCell ref="AF3:AI3"/>
    <mergeCell ref="AF4:AI4"/>
    <mergeCell ref="AF5:AI5"/>
    <mergeCell ref="AF6:AI6"/>
    <mergeCell ref="AF7:AI7"/>
    <mergeCell ref="AN8:AQ8"/>
    <mergeCell ref="AR3:AU3"/>
    <mergeCell ref="AR4:AU4"/>
    <mergeCell ref="AR5:AU5"/>
    <mergeCell ref="AR6:AU6"/>
    <mergeCell ref="AR7:AU7"/>
    <mergeCell ref="AR8:AU8"/>
    <mergeCell ref="AR9:AU9"/>
    <mergeCell ref="AR10:AU10"/>
    <mergeCell ref="AR11:AU11"/>
    <mergeCell ref="BD3:BG3"/>
    <mergeCell ref="BD4:BG4"/>
    <mergeCell ref="BD5:BG5"/>
    <mergeCell ref="BD6:BG6"/>
    <mergeCell ref="BD7:BG7"/>
    <mergeCell ref="AV8:AY8"/>
    <mergeCell ref="AV9:AY9"/>
    <mergeCell ref="AV10:AY10"/>
    <mergeCell ref="AV11:AY11"/>
    <mergeCell ref="AZ3:BC3"/>
    <mergeCell ref="AZ4:BC4"/>
    <mergeCell ref="AZ5:BC5"/>
    <mergeCell ref="AZ6:BC6"/>
    <mergeCell ref="AZ7:BC7"/>
    <mergeCell ref="AZ8:BC8"/>
    <mergeCell ref="AZ9:BC9"/>
    <mergeCell ref="AZ10:BC10"/>
    <mergeCell ref="AZ11:BC11"/>
    <mergeCell ref="AV3:AY3"/>
    <mergeCell ref="AV4:AY4"/>
    <mergeCell ref="AV5:AY5"/>
    <mergeCell ref="AV6:AY6"/>
    <mergeCell ref="AV7:AY7"/>
    <mergeCell ref="BD8:BG8"/>
    <mergeCell ref="BD9:BG9"/>
    <mergeCell ref="BD10:BG10"/>
    <mergeCell ref="BD11:BG11"/>
    <mergeCell ref="B13:S13"/>
    <mergeCell ref="T13:W13"/>
    <mergeCell ref="X13:AA13"/>
    <mergeCell ref="AB13:AE13"/>
    <mergeCell ref="AF13:AI13"/>
    <mergeCell ref="AJ13:AM13"/>
    <mergeCell ref="AN13:AQ13"/>
    <mergeCell ref="AR13:AU13"/>
    <mergeCell ref="AV13:AY13"/>
    <mergeCell ref="AZ13:BC13"/>
    <mergeCell ref="BD13:BG13"/>
    <mergeCell ref="B12:S12"/>
    <mergeCell ref="AN9:AQ9"/>
    <mergeCell ref="AN10:AQ10"/>
    <mergeCell ref="AN11:AQ11"/>
    <mergeCell ref="X9:AA9"/>
    <mergeCell ref="X10:AA10"/>
    <mergeCell ref="X11:AA11"/>
    <mergeCell ref="AN12:AQ12"/>
    <mergeCell ref="AR12:AU12"/>
    <mergeCell ref="AV12:AY12"/>
    <mergeCell ref="AN18:AQ18"/>
    <mergeCell ref="AR18:AU18"/>
    <mergeCell ref="AV18:AY18"/>
    <mergeCell ref="AZ18:BC18"/>
    <mergeCell ref="BD18:BG18"/>
    <mergeCell ref="T18:W18"/>
    <mergeCell ref="X18:AA18"/>
    <mergeCell ref="AB18:AE18"/>
    <mergeCell ref="AF18:AI18"/>
    <mergeCell ref="AJ18:AM18"/>
    <mergeCell ref="AZ12:BC12"/>
    <mergeCell ref="BD12:BG12"/>
    <mergeCell ref="T12:W12"/>
    <mergeCell ref="X12:AA12"/>
    <mergeCell ref="AB12:AE12"/>
    <mergeCell ref="AF12:AI12"/>
    <mergeCell ref="AJ12:AM12"/>
    <mergeCell ref="AN17:AQ17"/>
    <mergeCell ref="AR17:AU17"/>
    <mergeCell ref="AV17:AY17"/>
    <mergeCell ref="AZ17:BC17"/>
    <mergeCell ref="BD17:BG17"/>
    <mergeCell ref="T17:W17"/>
    <mergeCell ref="X17:AA17"/>
    <mergeCell ref="AB17:AE17"/>
    <mergeCell ref="AF17:AI17"/>
    <mergeCell ref="AJ17:AM17"/>
    <mergeCell ref="AZ15:BC15"/>
    <mergeCell ref="BD15:BG15"/>
    <mergeCell ref="AZ16:BC16"/>
    <mergeCell ref="BD16:BG16"/>
    <mergeCell ref="AF15:AI15"/>
    <mergeCell ref="AJ15:AM15"/>
    <mergeCell ref="AN15:AQ15"/>
    <mergeCell ref="AN19:AQ19"/>
    <mergeCell ref="AR19:AU19"/>
    <mergeCell ref="AV19:AY19"/>
    <mergeCell ref="AZ19:BC19"/>
    <mergeCell ref="BD19:BG19"/>
    <mergeCell ref="T19:W19"/>
    <mergeCell ref="X19:AA19"/>
    <mergeCell ref="AB19:AE19"/>
    <mergeCell ref="AF19:AI19"/>
    <mergeCell ref="AJ19:AM19"/>
    <mergeCell ref="AN20:AQ20"/>
    <mergeCell ref="AR20:AU20"/>
    <mergeCell ref="AV20:AY20"/>
    <mergeCell ref="AZ20:BC20"/>
    <mergeCell ref="BD20:BG20"/>
    <mergeCell ref="T20:W20"/>
    <mergeCell ref="X20:AA20"/>
    <mergeCell ref="AB20:AE20"/>
    <mergeCell ref="AF20:AI20"/>
    <mergeCell ref="AJ20:AM20"/>
    <mergeCell ref="AN21:AQ21"/>
    <mergeCell ref="AR21:AU21"/>
    <mergeCell ref="AV21:AY21"/>
    <mergeCell ref="AZ21:BC21"/>
    <mergeCell ref="BD21:BG21"/>
    <mergeCell ref="T21:W21"/>
    <mergeCell ref="X21:AA21"/>
    <mergeCell ref="AB21:AE21"/>
    <mergeCell ref="AF21:AI21"/>
    <mergeCell ref="AJ21:AM21"/>
    <mergeCell ref="AN22:AQ22"/>
    <mergeCell ref="AR22:AU22"/>
    <mergeCell ref="AV22:AY22"/>
    <mergeCell ref="AZ22:BC22"/>
    <mergeCell ref="BD22:BG22"/>
    <mergeCell ref="T22:W22"/>
    <mergeCell ref="X22:AA22"/>
    <mergeCell ref="AB22:AE22"/>
    <mergeCell ref="AF22:AI22"/>
    <mergeCell ref="AJ22:AM22"/>
    <mergeCell ref="AN23:AQ23"/>
    <mergeCell ref="AR23:AU23"/>
    <mergeCell ref="AV23:AY23"/>
    <mergeCell ref="AZ23:BC23"/>
    <mergeCell ref="BD23:BG23"/>
    <mergeCell ref="T23:W23"/>
    <mergeCell ref="X23:AA23"/>
    <mergeCell ref="AB23:AE23"/>
    <mergeCell ref="AF23:AI23"/>
    <mergeCell ref="AJ23:AM23"/>
    <mergeCell ref="BD24:BG24"/>
    <mergeCell ref="B25:S25"/>
    <mergeCell ref="T25:W25"/>
    <mergeCell ref="X25:AA25"/>
    <mergeCell ref="AB25:AE25"/>
    <mergeCell ref="AF25:AI25"/>
    <mergeCell ref="AJ25:AM25"/>
    <mergeCell ref="AN25:AQ25"/>
    <mergeCell ref="AR25:AU25"/>
    <mergeCell ref="AV25:AY25"/>
    <mergeCell ref="AZ25:BC25"/>
    <mergeCell ref="BD25:BG25"/>
    <mergeCell ref="AJ24:AM24"/>
    <mergeCell ref="AN24:AQ24"/>
    <mergeCell ref="AR24:AU24"/>
    <mergeCell ref="AV24:AY24"/>
    <mergeCell ref="AZ24:BC24"/>
    <mergeCell ref="B24:S24"/>
    <mergeCell ref="T24:W24"/>
    <mergeCell ref="X24:AA24"/>
    <mergeCell ref="AB24:AE24"/>
    <mergeCell ref="AF24:AI24"/>
    <mergeCell ref="BD26:BG26"/>
    <mergeCell ref="B27:S27"/>
    <mergeCell ref="T27:W27"/>
    <mergeCell ref="X27:AA27"/>
    <mergeCell ref="AB27:AE27"/>
    <mergeCell ref="AF27:AI27"/>
    <mergeCell ref="AJ27:AM27"/>
    <mergeCell ref="AN27:AQ27"/>
    <mergeCell ref="AR27:AU27"/>
    <mergeCell ref="AV27:AY27"/>
    <mergeCell ref="AZ27:BC27"/>
    <mergeCell ref="BD27:BG27"/>
    <mergeCell ref="AJ26:AM26"/>
    <mergeCell ref="AN26:AQ26"/>
    <mergeCell ref="AR26:AU26"/>
    <mergeCell ref="AV26:AY26"/>
    <mergeCell ref="AZ26:BC26"/>
    <mergeCell ref="B26:S26"/>
    <mergeCell ref="T26:W26"/>
    <mergeCell ref="X26:AA26"/>
    <mergeCell ref="AB26:AE26"/>
    <mergeCell ref="AF26:AI26"/>
    <mergeCell ref="BD28:BG28"/>
    <mergeCell ref="B29:S29"/>
    <mergeCell ref="T29:W29"/>
    <mergeCell ref="X29:AA29"/>
    <mergeCell ref="AB29:AE29"/>
    <mergeCell ref="AF29:AI29"/>
    <mergeCell ref="AJ29:AM29"/>
    <mergeCell ref="AN29:AQ29"/>
    <mergeCell ref="AR29:AU29"/>
    <mergeCell ref="AV29:AY29"/>
    <mergeCell ref="AZ29:BC29"/>
    <mergeCell ref="BD29:BG29"/>
    <mergeCell ref="AJ28:AM28"/>
    <mergeCell ref="AN28:AQ28"/>
    <mergeCell ref="AR28:AU28"/>
    <mergeCell ref="AV28:AY28"/>
    <mergeCell ref="AZ28:BC28"/>
    <mergeCell ref="B28:S28"/>
    <mergeCell ref="T28:W28"/>
    <mergeCell ref="X28:AA28"/>
    <mergeCell ref="AB28:AE28"/>
    <mergeCell ref="AF28:AI28"/>
    <mergeCell ref="BD30:BG30"/>
    <mergeCell ref="B31:S31"/>
    <mergeCell ref="T31:W31"/>
    <mergeCell ref="X31:AA31"/>
    <mergeCell ref="AB31:AE31"/>
    <mergeCell ref="AF31:AI31"/>
    <mergeCell ref="AJ31:AM31"/>
    <mergeCell ref="AN31:AQ31"/>
    <mergeCell ref="AR31:AU31"/>
    <mergeCell ref="AV31:AY31"/>
    <mergeCell ref="AZ31:BC31"/>
    <mergeCell ref="BD31:BG31"/>
    <mergeCell ref="AJ30:AM30"/>
    <mergeCell ref="AN30:AQ30"/>
    <mergeCell ref="AR30:AU30"/>
    <mergeCell ref="AV30:AY30"/>
    <mergeCell ref="AZ30:BC30"/>
    <mergeCell ref="B30:S30"/>
    <mergeCell ref="T30:W30"/>
    <mergeCell ref="X30:AA30"/>
    <mergeCell ref="AB30:AE30"/>
    <mergeCell ref="AF30:AI30"/>
    <mergeCell ref="BD32:BG32"/>
    <mergeCell ref="B33:S33"/>
    <mergeCell ref="T33:W33"/>
    <mergeCell ref="X33:AA33"/>
    <mergeCell ref="AB33:AE33"/>
    <mergeCell ref="AF33:AI33"/>
    <mergeCell ref="AJ33:AM33"/>
    <mergeCell ref="AN33:AQ33"/>
    <mergeCell ref="AR33:AU33"/>
    <mergeCell ref="AV33:AY33"/>
    <mergeCell ref="AZ33:BC33"/>
    <mergeCell ref="BD33:BG33"/>
    <mergeCell ref="AJ32:AM32"/>
    <mergeCell ref="AN32:AQ32"/>
    <mergeCell ref="AR32:AU32"/>
    <mergeCell ref="AV32:AY32"/>
    <mergeCell ref="AZ32:BC32"/>
    <mergeCell ref="B32:S32"/>
    <mergeCell ref="T32:W32"/>
    <mergeCell ref="X32:AA32"/>
    <mergeCell ref="AB32:AE32"/>
    <mergeCell ref="AF32:AI32"/>
    <mergeCell ref="BD34:BG34"/>
    <mergeCell ref="B35:S35"/>
    <mergeCell ref="T35:W35"/>
    <mergeCell ref="X35:AA35"/>
    <mergeCell ref="AB35:AE35"/>
    <mergeCell ref="AF35:AI35"/>
    <mergeCell ref="AJ35:AM35"/>
    <mergeCell ref="AN35:AQ35"/>
    <mergeCell ref="AR35:AU35"/>
    <mergeCell ref="AV35:AY35"/>
    <mergeCell ref="AZ35:BC35"/>
    <mergeCell ref="BD35:BG35"/>
    <mergeCell ref="AJ34:AM34"/>
    <mergeCell ref="AN34:AQ34"/>
    <mergeCell ref="AR34:AU34"/>
    <mergeCell ref="AV34:AY34"/>
    <mergeCell ref="AZ34:BC34"/>
    <mergeCell ref="B34:S34"/>
    <mergeCell ref="T34:W34"/>
    <mergeCell ref="X34:AA34"/>
    <mergeCell ref="AB34:AE34"/>
    <mergeCell ref="AF34:AI34"/>
    <mergeCell ref="BD36:BG36"/>
    <mergeCell ref="B37:S37"/>
    <mergeCell ref="T37:W37"/>
    <mergeCell ref="X37:AA37"/>
    <mergeCell ref="AB37:AE37"/>
    <mergeCell ref="AF37:AI37"/>
    <mergeCell ref="AJ37:AM37"/>
    <mergeCell ref="AN37:AQ37"/>
    <mergeCell ref="AR37:AU37"/>
    <mergeCell ref="AV37:AY37"/>
    <mergeCell ref="AZ37:BC37"/>
    <mergeCell ref="BD37:BG37"/>
    <mergeCell ref="AJ36:AM36"/>
    <mergeCell ref="AN36:AQ36"/>
    <mergeCell ref="AR36:AU36"/>
    <mergeCell ref="AV36:AY36"/>
    <mergeCell ref="AZ36:BC36"/>
    <mergeCell ref="B36:S36"/>
    <mergeCell ref="T36:W36"/>
    <mergeCell ref="X36:AA36"/>
    <mergeCell ref="AB36:AE36"/>
    <mergeCell ref="AF36:AI36"/>
    <mergeCell ref="BD38:BG38"/>
    <mergeCell ref="B39:S39"/>
    <mergeCell ref="T39:W39"/>
    <mergeCell ref="X39:AA39"/>
    <mergeCell ref="AB39:AE39"/>
    <mergeCell ref="AF39:AI39"/>
    <mergeCell ref="AJ39:AM39"/>
    <mergeCell ref="AN39:AQ39"/>
    <mergeCell ref="AR39:AU39"/>
    <mergeCell ref="AV39:AY39"/>
    <mergeCell ref="AZ39:BC39"/>
    <mergeCell ref="BD39:BG39"/>
    <mergeCell ref="AJ38:AM38"/>
    <mergeCell ref="AN38:AQ38"/>
    <mergeCell ref="AR38:AU38"/>
    <mergeCell ref="AV38:AY38"/>
    <mergeCell ref="AZ38:BC38"/>
    <mergeCell ref="B38:S38"/>
    <mergeCell ref="T38:W38"/>
    <mergeCell ref="X38:AA38"/>
    <mergeCell ref="AB38:AE38"/>
    <mergeCell ref="AF38:AI38"/>
    <mergeCell ref="BD40:BG40"/>
    <mergeCell ref="B41:S41"/>
    <mergeCell ref="T41:W41"/>
    <mergeCell ref="X41:AA41"/>
    <mergeCell ref="AB41:AE41"/>
    <mergeCell ref="AF41:AI41"/>
    <mergeCell ref="AJ41:AM41"/>
    <mergeCell ref="AN41:AQ41"/>
    <mergeCell ref="AR41:AU41"/>
    <mergeCell ref="AV41:AY41"/>
    <mergeCell ref="AZ41:BC41"/>
    <mergeCell ref="BD41:BG41"/>
    <mergeCell ref="AJ40:AM40"/>
    <mergeCell ref="AN40:AQ40"/>
    <mergeCell ref="AR40:AU40"/>
    <mergeCell ref="AV40:AY40"/>
    <mergeCell ref="AZ40:BC40"/>
    <mergeCell ref="B40:S40"/>
    <mergeCell ref="T40:W40"/>
    <mergeCell ref="X40:AA40"/>
    <mergeCell ref="AB40:AE40"/>
    <mergeCell ref="AF40:AI40"/>
    <mergeCell ref="BD42:BG42"/>
    <mergeCell ref="B43:S43"/>
    <mergeCell ref="T43:W43"/>
    <mergeCell ref="X43:AA43"/>
    <mergeCell ref="AB43:AE43"/>
    <mergeCell ref="AF43:AI43"/>
    <mergeCell ref="AJ43:AM43"/>
    <mergeCell ref="AN43:AQ43"/>
    <mergeCell ref="AR43:AU43"/>
    <mergeCell ref="AV43:AY43"/>
    <mergeCell ref="AZ43:BC43"/>
    <mergeCell ref="BD43:BG43"/>
    <mergeCell ref="AJ42:AM42"/>
    <mergeCell ref="AN42:AQ42"/>
    <mergeCell ref="AR42:AU42"/>
    <mergeCell ref="AV42:AY42"/>
    <mergeCell ref="AZ42:BC42"/>
    <mergeCell ref="B42:S42"/>
    <mergeCell ref="T42:W42"/>
    <mergeCell ref="X42:AA42"/>
    <mergeCell ref="AB42:AE42"/>
    <mergeCell ref="AF42:AI42"/>
    <mergeCell ref="BD44:BG44"/>
    <mergeCell ref="B45:S45"/>
    <mergeCell ref="T45:W45"/>
    <mergeCell ref="X45:AA45"/>
    <mergeCell ref="AB45:AE45"/>
    <mergeCell ref="AF45:AI45"/>
    <mergeCell ref="AJ45:AM45"/>
    <mergeCell ref="AN45:AQ45"/>
    <mergeCell ref="AR45:AU45"/>
    <mergeCell ref="AV45:AY45"/>
    <mergeCell ref="AZ45:BC45"/>
    <mergeCell ref="BD45:BG45"/>
    <mergeCell ref="AJ44:AM44"/>
    <mergeCell ref="AN44:AQ44"/>
    <mergeCell ref="AR44:AU44"/>
    <mergeCell ref="AV44:AY44"/>
    <mergeCell ref="AZ44:BC44"/>
    <mergeCell ref="B44:S44"/>
    <mergeCell ref="T44:W44"/>
    <mergeCell ref="X44:AA44"/>
    <mergeCell ref="AB44:AE44"/>
    <mergeCell ref="AF44:AI44"/>
    <mergeCell ref="BD46:BG46"/>
    <mergeCell ref="B47:S47"/>
    <mergeCell ref="T47:W47"/>
    <mergeCell ref="X47:AA47"/>
    <mergeCell ref="AB47:AE47"/>
    <mergeCell ref="AF47:AI47"/>
    <mergeCell ref="AJ47:AM47"/>
    <mergeCell ref="AN47:AQ47"/>
    <mergeCell ref="AR47:AU47"/>
    <mergeCell ref="AV47:AY47"/>
    <mergeCell ref="AZ47:BC47"/>
    <mergeCell ref="BD47:BG47"/>
    <mergeCell ref="AJ46:AM46"/>
    <mergeCell ref="AN46:AQ46"/>
    <mergeCell ref="AR46:AU46"/>
    <mergeCell ref="AV46:AY46"/>
    <mergeCell ref="AZ46:BC46"/>
    <mergeCell ref="B46:S46"/>
    <mergeCell ref="T46:W46"/>
    <mergeCell ref="X46:AA46"/>
    <mergeCell ref="AB46:AE46"/>
    <mergeCell ref="AF46:AI46"/>
    <mergeCell ref="AB50:AE50"/>
    <mergeCell ref="AF50:AI50"/>
    <mergeCell ref="BD48:BG48"/>
    <mergeCell ref="B49:S49"/>
    <mergeCell ref="T49:W49"/>
    <mergeCell ref="X49:AA49"/>
    <mergeCell ref="AB49:AE49"/>
    <mergeCell ref="AF49:AI49"/>
    <mergeCell ref="AJ49:AM49"/>
    <mergeCell ref="AN49:AQ49"/>
    <mergeCell ref="AR49:AU49"/>
    <mergeCell ref="AV49:AY49"/>
    <mergeCell ref="AZ49:BC49"/>
    <mergeCell ref="BD49:BG49"/>
    <mergeCell ref="AJ48:AM48"/>
    <mergeCell ref="AN48:AQ48"/>
    <mergeCell ref="AR48:AU48"/>
    <mergeCell ref="AV48:AY48"/>
    <mergeCell ref="AZ48:BC48"/>
    <mergeCell ref="B48:S48"/>
    <mergeCell ref="T48:W48"/>
    <mergeCell ref="X48:AA48"/>
    <mergeCell ref="AB48:AE48"/>
    <mergeCell ref="AF48:AI48"/>
    <mergeCell ref="BD50:BG50"/>
    <mergeCell ref="B14:S14"/>
    <mergeCell ref="T14:W14"/>
    <mergeCell ref="X14:AA14"/>
    <mergeCell ref="AB14:AE14"/>
    <mergeCell ref="AF14:AI14"/>
    <mergeCell ref="AJ14:AM14"/>
    <mergeCell ref="AN14:AQ14"/>
    <mergeCell ref="AR14:AU14"/>
    <mergeCell ref="AV14:AY14"/>
    <mergeCell ref="AZ14:BC14"/>
    <mergeCell ref="BD14:BG14"/>
    <mergeCell ref="B15:S15"/>
    <mergeCell ref="T15:W15"/>
    <mergeCell ref="X15:AA15"/>
    <mergeCell ref="AB15:AE15"/>
    <mergeCell ref="AJ50:AM50"/>
    <mergeCell ref="AN50:AQ50"/>
    <mergeCell ref="AR50:AU50"/>
    <mergeCell ref="AV50:AY50"/>
    <mergeCell ref="AZ50:BC50"/>
    <mergeCell ref="B50:S50"/>
    <mergeCell ref="T50:W50"/>
    <mergeCell ref="X50:AA50"/>
    <mergeCell ref="B16:S16"/>
    <mergeCell ref="T16:W16"/>
    <mergeCell ref="X16:AA16"/>
    <mergeCell ref="AB16:AE16"/>
    <mergeCell ref="AF16:AI16"/>
    <mergeCell ref="AJ16:AM16"/>
    <mergeCell ref="AN16:AQ16"/>
    <mergeCell ref="AR16:AU16"/>
    <mergeCell ref="AV16:AY16"/>
    <mergeCell ref="AR15:AU15"/>
    <mergeCell ref="AV15:AY15"/>
    <mergeCell ref="BD2:BG2"/>
    <mergeCell ref="B1:S1"/>
    <mergeCell ref="T1:W1"/>
    <mergeCell ref="X1:AA1"/>
    <mergeCell ref="AB1:AE1"/>
    <mergeCell ref="AF1:AI1"/>
    <mergeCell ref="AJ1:AM1"/>
    <mergeCell ref="AN1:AQ1"/>
    <mergeCell ref="AR1:AU1"/>
    <mergeCell ref="AV1:AY1"/>
    <mergeCell ref="AZ1:BC1"/>
    <mergeCell ref="BD1:BG1"/>
    <mergeCell ref="AJ2:AM2"/>
    <mergeCell ref="AN2:AQ2"/>
    <mergeCell ref="AR2:AU2"/>
    <mergeCell ref="AV2:AY2"/>
    <mergeCell ref="AZ2:BC2"/>
    <mergeCell ref="B2:S2"/>
    <mergeCell ref="T2:W2"/>
    <mergeCell ref="X2:AA2"/>
    <mergeCell ref="AB2:AE2"/>
    <mergeCell ref="AF2:AI2"/>
  </mergeCells>
  <phoneticPr fontId="2" type="noConversion"/>
  <pageMargins left="0.25" right="0.25" top="0.75" bottom="0.75"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6A3C8-A20F-CD4E-8C00-091EDE59208F}">
  <dimension ref="A1:B3"/>
  <sheetViews>
    <sheetView workbookViewId="0">
      <selection activeCell="C5" sqref="C5"/>
    </sheetView>
  </sheetViews>
  <sheetFormatPr baseColWidth="10" defaultRowHeight="13"/>
  <cols>
    <col min="1" max="16384" width="10.83203125" style="95"/>
  </cols>
  <sheetData>
    <row r="1" spans="1:2">
      <c r="A1" s="96" t="s">
        <v>348</v>
      </c>
    </row>
    <row r="2" spans="1:2">
      <c r="B2" s="95" t="s">
        <v>349</v>
      </c>
    </row>
    <row r="3" spans="1:2">
      <c r="A3" s="97" t="s">
        <v>351</v>
      </c>
      <c r="B3" s="95" t="s">
        <v>350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view="pageLayout" zoomScale="120" zoomScalePageLayoutView="120" workbookViewId="0">
      <selection activeCell="E12" sqref="E12"/>
    </sheetView>
  </sheetViews>
  <sheetFormatPr baseColWidth="10" defaultRowHeight="16"/>
  <cols>
    <col min="1" max="1" width="25.6640625" style="92" customWidth="1"/>
    <col min="2" max="2" width="15.6640625" style="92" bestFit="1" customWidth="1"/>
    <col min="3" max="3" width="10.5" style="92" bestFit="1" customWidth="1"/>
    <col min="4" max="4" width="18.5" style="93" bestFit="1" customWidth="1"/>
    <col min="5" max="5" width="5.1640625" style="92" customWidth="1"/>
    <col min="6" max="16384" width="10.83203125" style="92"/>
  </cols>
  <sheetData>
    <row r="1" spans="1:5">
      <c r="A1" s="89" t="s">
        <v>100</v>
      </c>
      <c r="B1" s="90">
        <f>VLOOKUP(CharacterRank,RankTable,2,FALSE)</f>
        <v>3000</v>
      </c>
      <c r="C1" s="90"/>
      <c r="D1" s="91"/>
      <c r="E1" s="90"/>
    </row>
    <row r="2" spans="1:5">
      <c r="C2" s="90"/>
      <c r="D2" s="91"/>
      <c r="E2" s="90"/>
    </row>
    <row r="3" spans="1:5">
      <c r="A3" s="90"/>
      <c r="B3" s="89" t="s">
        <v>101</v>
      </c>
      <c r="C3" s="89" t="s">
        <v>105</v>
      </c>
      <c r="E3" s="90"/>
    </row>
    <row r="4" spans="1:5">
      <c r="A4" s="90" t="s">
        <v>90</v>
      </c>
      <c r="B4" s="90">
        <f>IF(Gender="Female",VLOOKUP(Height,FemaleHeightTable,2,FALSE),VLOOKUP(Height,MaleHeightTable,2,FALSE))</f>
        <v>120</v>
      </c>
      <c r="C4" s="94">
        <f>IF(Gender="Female",VLOOKUP(Height,FemaleHeightTable,3,FALSE),VLOOKUP(Height,MaleHeightTable,3,FALSE))</f>
        <v>10</v>
      </c>
      <c r="D4" s="91" t="s">
        <v>185</v>
      </c>
      <c r="E4" s="90">
        <f>IF(Gender="Female",VLOOKUP(Height,FemaleHeightTable,4,FALSE),VLOOKUP(Height,MaleHeightTable,4,FALSE))</f>
        <v>6</v>
      </c>
    </row>
    <row r="5" spans="1:5">
      <c r="A5" s="90" t="s">
        <v>56</v>
      </c>
      <c r="B5" s="90">
        <f>IF(Gender="Female",VLOOKUP(Weight,FemaleWeightTable,2,TRUE),VLOOKUP(Weight,MaleWeightTable,2,TRUE))</f>
        <v>120</v>
      </c>
      <c r="C5" s="90">
        <f>IF(Gender="Female",VLOOKUP(Weight,FemaleWeightTable,3,TRUE),VLOOKUP(Weight,MaleWeightTable,3,TRUE))</f>
        <v>10</v>
      </c>
      <c r="D5" s="91" t="s">
        <v>213</v>
      </c>
      <c r="E5" s="90">
        <f>IF(Gender="Female",VLOOKUP(Weight,FemaleWeightTable,4,TRUE),VLOOKUP(Weight,MaleWeightTable,4,TRUE))</f>
        <v>6</v>
      </c>
    </row>
    <row r="6" spans="1:5">
      <c r="A6" s="90" t="s">
        <v>91</v>
      </c>
      <c r="B6" s="90">
        <f>VLOOKUP(Appearance,AppearanceTable,2,FALSE)</f>
        <v>30</v>
      </c>
      <c r="C6" s="90">
        <f>VLOOKUP(Appearance,AppearanceTable,3,FALSE)</f>
        <v>50</v>
      </c>
      <c r="D6" s="91"/>
      <c r="E6" s="90"/>
    </row>
    <row r="7" spans="1:5">
      <c r="A7" s="90" t="s">
        <v>92</v>
      </c>
      <c r="B7" s="90">
        <f>VLOOKUP(STR,CharacteristicTable,2,FALSE)</f>
        <v>500</v>
      </c>
      <c r="C7" s="90"/>
      <c r="D7" s="91"/>
      <c r="E7" s="90"/>
    </row>
    <row r="8" spans="1:5">
      <c r="A8" s="90" t="s">
        <v>93</v>
      </c>
      <c r="B8" s="90">
        <f>VLOOKUP(DEX,CharacteristicTable,2,FALSE)</f>
        <v>200</v>
      </c>
      <c r="C8" s="90"/>
      <c r="D8" s="91"/>
      <c r="E8" s="90"/>
    </row>
    <row r="9" spans="1:5">
      <c r="A9" s="90" t="s">
        <v>94</v>
      </c>
      <c r="B9" s="90">
        <f>VLOOKUP(WIL,CharacteristicTable,2,FALSE)</f>
        <v>400</v>
      </c>
      <c r="C9" s="90"/>
      <c r="D9" s="91"/>
      <c r="E9" s="90"/>
    </row>
    <row r="10" spans="1:5">
      <c r="A10" s="90" t="s">
        <v>95</v>
      </c>
      <c r="B10" s="90">
        <f>VLOOKUP(PER,CharacteristicTable,2,FALSE)</f>
        <v>400</v>
      </c>
      <c r="C10" s="90"/>
      <c r="D10" s="91"/>
      <c r="E10" s="90"/>
    </row>
    <row r="11" spans="1:5">
      <c r="A11" s="90" t="s">
        <v>96</v>
      </c>
      <c r="B11" s="90">
        <f>VLOOKUP(INTE,CharacteristicTable,2,FALSE)</f>
        <v>300</v>
      </c>
      <c r="C11" s="90"/>
      <c r="D11" s="91"/>
      <c r="E11" s="90"/>
    </row>
    <row r="12" spans="1:5">
      <c r="A12" s="90" t="s">
        <v>212</v>
      </c>
      <c r="B12" s="90">
        <f>E12*100</f>
        <v>900</v>
      </c>
      <c r="C12" s="90"/>
      <c r="D12" s="91" t="s">
        <v>177</v>
      </c>
      <c r="E12" s="90">
        <f>COUNT('Char Record'!$R$31:$R$56)</f>
        <v>9</v>
      </c>
    </row>
    <row r="13" spans="1:5">
      <c r="A13" s="90" t="s">
        <v>97</v>
      </c>
      <c r="B13" s="90">
        <f>E13*20</f>
        <v>140</v>
      </c>
      <c r="C13" s="90"/>
      <c r="D13" s="91" t="s">
        <v>178</v>
      </c>
      <c r="E13" s="90">
        <f>SUM('Char Record'!$R$29:$R$56)-E12-2</f>
        <v>7</v>
      </c>
    </row>
    <row r="14" spans="1:5">
      <c r="A14" s="90" t="s">
        <v>194</v>
      </c>
      <c r="B14" s="90"/>
      <c r="C14" s="90">
        <f>VLOOKUP(CharacterRank,RankTable,4,FALSE)</f>
        <v>0</v>
      </c>
      <c r="D14" s="91"/>
      <c r="E14" s="90"/>
    </row>
    <row r="15" spans="1:5">
      <c r="A15" s="90" t="s">
        <v>214</v>
      </c>
      <c r="B15" s="90"/>
      <c r="C15" s="90">
        <f>E15*20</f>
        <v>0</v>
      </c>
      <c r="D15" s="91" t="s">
        <v>179</v>
      </c>
      <c r="E15" s="90">
        <f>COUNTA('Char Record'!$AH$42:$AH$44)</f>
        <v>0</v>
      </c>
    </row>
    <row r="16" spans="1:5">
      <c r="A16" s="90" t="s">
        <v>98</v>
      </c>
      <c r="B16" s="90"/>
      <c r="C16" s="90">
        <f>IF(Gender="Female",-40,0)</f>
        <v>0</v>
      </c>
      <c r="D16" s="91"/>
      <c r="E16" s="90"/>
    </row>
    <row r="17" spans="1:5">
      <c r="A17" s="90" t="s">
        <v>234</v>
      </c>
      <c r="B17" s="90">
        <f>IF(Weakness1="",0,-VLOOKUP(Weakness1,WeaknessTable,3))</f>
        <v>0</v>
      </c>
      <c r="C17" s="90"/>
      <c r="D17" s="91" t="s">
        <v>180</v>
      </c>
      <c r="E17" s="90">
        <f>COUNTA('Char Record'!$AH$35:$AH$40)</f>
        <v>0</v>
      </c>
    </row>
    <row r="18" spans="1:5">
      <c r="A18" s="90" t="s">
        <v>235</v>
      </c>
      <c r="B18" s="90">
        <f>IF(Weakness2="",0,-VLOOKUP(Weakness2,WeaknessTable,3))</f>
        <v>0</v>
      </c>
      <c r="C18" s="90"/>
      <c r="D18" s="91"/>
      <c r="E18" s="90"/>
    </row>
    <row r="19" spans="1:5">
      <c r="A19" s="90" t="s">
        <v>236</v>
      </c>
      <c r="B19" s="90">
        <f>IF(Weakness3="",0,-VLOOKUP(Weakness3,WeaknessTable,3))</f>
        <v>0</v>
      </c>
      <c r="C19" s="90"/>
      <c r="D19" s="91"/>
      <c r="E19" s="90"/>
    </row>
    <row r="20" spans="1:5">
      <c r="A20" s="90" t="s">
        <v>237</v>
      </c>
      <c r="B20" s="90">
        <f>IF(Weakness4="",0,-VLOOKUP(Weakness4,WeaknessTable,3))</f>
        <v>0</v>
      </c>
      <c r="C20" s="90"/>
      <c r="D20" s="91"/>
      <c r="E20" s="90"/>
    </row>
    <row r="21" spans="1:5">
      <c r="A21" s="90" t="s">
        <v>238</v>
      </c>
      <c r="B21" s="90">
        <f>IF(Weakness5="",0,-VLOOKUP(Weakness5,WeaknessTable,3))</f>
        <v>0</v>
      </c>
      <c r="C21" s="90"/>
      <c r="D21" s="91"/>
      <c r="E21" s="90"/>
    </row>
    <row r="22" spans="1:5">
      <c r="A22" s="90" t="s">
        <v>239</v>
      </c>
      <c r="B22" s="90">
        <f>IF(Weakness6="",0,-VLOOKUP(Weakness6,WeaknessTable,3))</f>
        <v>0</v>
      </c>
      <c r="C22" s="90"/>
      <c r="D22" s="91"/>
      <c r="E22" s="90"/>
    </row>
    <row r="23" spans="1:5">
      <c r="A23" s="90" t="s">
        <v>220</v>
      </c>
      <c r="B23" s="90">
        <f>-20*ProfessionYears</f>
        <v>-120</v>
      </c>
      <c r="C23" s="90">
        <f>6*ProfessionYears</f>
        <v>36</v>
      </c>
      <c r="D23" s="90"/>
      <c r="E23" s="90"/>
    </row>
    <row r="24" spans="1:5">
      <c r="A24" s="90"/>
      <c r="B24" s="90"/>
      <c r="C24" s="90"/>
      <c r="D24" s="91"/>
      <c r="E24" s="90"/>
    </row>
    <row r="25" spans="1:5">
      <c r="A25" s="90"/>
      <c r="B25" s="90"/>
      <c r="C25" s="90"/>
      <c r="D25" s="91"/>
      <c r="E25" s="90"/>
    </row>
    <row r="26" spans="1:5">
      <c r="A26" s="90"/>
      <c r="B26" s="90"/>
      <c r="C26" s="90"/>
      <c r="D26" s="91"/>
      <c r="E26" s="90"/>
    </row>
    <row r="27" spans="1:5">
      <c r="A27" s="90" t="s">
        <v>99</v>
      </c>
      <c r="B27" s="90">
        <f>SUM(B4:B26)</f>
        <v>2990</v>
      </c>
      <c r="C27" s="90">
        <f>SUM(C4:C26)</f>
        <v>106</v>
      </c>
      <c r="D27" s="90"/>
      <c r="E27" s="90"/>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6"/>
  <sheetViews>
    <sheetView view="pageLayout" workbookViewId="0">
      <selection activeCell="A3" sqref="A3"/>
    </sheetView>
  </sheetViews>
  <sheetFormatPr baseColWidth="10" defaultColWidth="10.6640625" defaultRowHeight="12"/>
  <cols>
    <col min="1" max="1" width="16.1640625" style="6" customWidth="1"/>
    <col min="2" max="2" width="11.5" style="6" customWidth="1"/>
    <col min="3" max="3" width="19.1640625" style="6" customWidth="1"/>
    <col min="4" max="16384" width="10.6640625" style="6"/>
  </cols>
  <sheetData>
    <row r="1" spans="1:3" s="9" customFormat="1">
      <c r="A1" s="8" t="s">
        <v>86</v>
      </c>
      <c r="B1" s="8" t="s">
        <v>87</v>
      </c>
      <c r="C1" s="8" t="s">
        <v>88</v>
      </c>
    </row>
    <row r="2" spans="1:3">
      <c r="A2" s="5"/>
      <c r="B2" s="5"/>
      <c r="C2" s="5"/>
    </row>
    <row r="3" spans="1:3">
      <c r="A3" s="5" t="s">
        <v>89</v>
      </c>
      <c r="B3" s="7" t="s">
        <v>117</v>
      </c>
      <c r="C3" s="5">
        <f>INT((PER+DEX)/2)</f>
        <v>8</v>
      </c>
    </row>
    <row r="4" spans="1:3">
      <c r="A4" s="5" t="s">
        <v>126</v>
      </c>
      <c r="B4" s="5" t="s">
        <v>127</v>
      </c>
      <c r="C4" s="5">
        <f>WIL</f>
        <v>9</v>
      </c>
    </row>
    <row r="5" spans="1:3">
      <c r="A5" s="5" t="s">
        <v>118</v>
      </c>
      <c r="B5" s="5" t="s">
        <v>119</v>
      </c>
      <c r="C5" s="5">
        <f>INTE</f>
        <v>8</v>
      </c>
    </row>
    <row r="6" spans="1:3">
      <c r="A6" s="5" t="s">
        <v>120</v>
      </c>
      <c r="B6" s="5" t="s">
        <v>119</v>
      </c>
      <c r="C6" s="5">
        <f>INTE</f>
        <v>8</v>
      </c>
    </row>
    <row r="7" spans="1:3">
      <c r="A7" s="5" t="s">
        <v>121</v>
      </c>
      <c r="B7" s="5" t="s">
        <v>119</v>
      </c>
      <c r="C7" s="5">
        <f>INTE</f>
        <v>8</v>
      </c>
    </row>
    <row r="8" spans="1:3">
      <c r="A8" s="5" t="s">
        <v>122</v>
      </c>
      <c r="B8" s="5" t="s">
        <v>123</v>
      </c>
      <c r="C8" s="5">
        <f>INT((STR+DEX)/2)</f>
        <v>8</v>
      </c>
    </row>
    <row r="9" spans="1:3">
      <c r="A9" s="5" t="s">
        <v>125</v>
      </c>
      <c r="B9" s="5" t="s">
        <v>117</v>
      </c>
      <c r="C9" s="5">
        <f>INT((PER+DEX)/2)</f>
        <v>8</v>
      </c>
    </row>
    <row r="10" spans="1:3">
      <c r="A10" s="5" t="s">
        <v>124</v>
      </c>
      <c r="B10" s="5" t="s">
        <v>119</v>
      </c>
      <c r="C10" s="5">
        <f>INTE</f>
        <v>8</v>
      </c>
    </row>
    <row r="11" spans="1:3">
      <c r="A11" s="5" t="s">
        <v>250</v>
      </c>
      <c r="B11" s="5" t="s">
        <v>251</v>
      </c>
      <c r="C11" s="5">
        <f>INT((STR+DEX)/2)</f>
        <v>8</v>
      </c>
    </row>
    <row r="12" spans="1:3">
      <c r="A12" s="5" t="s">
        <v>128</v>
      </c>
      <c r="B12" s="5" t="s">
        <v>129</v>
      </c>
      <c r="C12" s="5">
        <f>INT((DEX+PER)/2)</f>
        <v>8</v>
      </c>
    </row>
    <row r="13" spans="1:3">
      <c r="A13" s="5" t="s">
        <v>221</v>
      </c>
      <c r="B13" s="5" t="s">
        <v>130</v>
      </c>
      <c r="C13" s="5">
        <f>PER</f>
        <v>9</v>
      </c>
    </row>
    <row r="14" spans="1:3">
      <c r="A14" s="5" t="s">
        <v>139</v>
      </c>
      <c r="B14" s="5" t="s">
        <v>218</v>
      </c>
      <c r="C14" s="5">
        <f>STR</f>
        <v>10</v>
      </c>
    </row>
    <row r="15" spans="1:3">
      <c r="A15" s="5" t="s">
        <v>186</v>
      </c>
      <c r="B15" s="5" t="s">
        <v>119</v>
      </c>
      <c r="C15" s="5">
        <f>INTE</f>
        <v>8</v>
      </c>
    </row>
    <row r="16" spans="1:3">
      <c r="A16" s="5" t="s">
        <v>187</v>
      </c>
      <c r="B16" s="5" t="s">
        <v>130</v>
      </c>
      <c r="C16" s="5">
        <f>PER</f>
        <v>9</v>
      </c>
    </row>
    <row r="17" spans="1:3">
      <c r="A17" s="5" t="s">
        <v>188</v>
      </c>
      <c r="B17" s="5" t="s">
        <v>189</v>
      </c>
      <c r="C17" s="5">
        <f>DEX</f>
        <v>7</v>
      </c>
    </row>
    <row r="18" spans="1:3">
      <c r="A18" s="5" t="s">
        <v>312</v>
      </c>
      <c r="B18" s="5" t="s">
        <v>192</v>
      </c>
      <c r="C18" s="5">
        <f>INT((WIL+STR)/2)</f>
        <v>9</v>
      </c>
    </row>
    <row r="19" spans="1:3">
      <c r="A19" s="5" t="s">
        <v>219</v>
      </c>
      <c r="B19" s="5" t="s">
        <v>189</v>
      </c>
      <c r="C19" s="5">
        <f>DEX</f>
        <v>7</v>
      </c>
    </row>
    <row r="20" spans="1:3">
      <c r="A20" s="5" t="s">
        <v>193</v>
      </c>
      <c r="B20" s="5" t="s">
        <v>117</v>
      </c>
      <c r="C20" s="5">
        <f>INT((PER+DEX)/2)</f>
        <v>8</v>
      </c>
    </row>
    <row r="21" spans="1:3">
      <c r="A21" s="5" t="s">
        <v>315</v>
      </c>
      <c r="B21" s="5" t="s">
        <v>316</v>
      </c>
      <c r="C21" s="5">
        <f>INT((PER+WIL)/2)</f>
        <v>9</v>
      </c>
    </row>
    <row r="22" spans="1:3">
      <c r="A22" s="5" t="s">
        <v>317</v>
      </c>
      <c r="B22" s="5" t="s">
        <v>119</v>
      </c>
      <c r="C22" s="5">
        <f>INTE</f>
        <v>8</v>
      </c>
    </row>
    <row r="23" spans="1:3">
      <c r="A23" s="5" t="s">
        <v>197</v>
      </c>
      <c r="B23" s="5" t="s">
        <v>222</v>
      </c>
      <c r="C23" s="5">
        <f>INT((WIL+CharismaSkillLevel)/2)</f>
        <v>5</v>
      </c>
    </row>
    <row r="24" spans="1:3">
      <c r="A24" s="5" t="s">
        <v>223</v>
      </c>
      <c r="B24" s="5" t="s">
        <v>82</v>
      </c>
      <c r="C24" s="5">
        <f>INT((INTE+PER)/2)</f>
        <v>8</v>
      </c>
    </row>
    <row r="25" spans="1:3">
      <c r="A25" s="5" t="s">
        <v>83</v>
      </c>
      <c r="B25" s="5" t="s">
        <v>127</v>
      </c>
      <c r="C25" s="5">
        <f>WIL</f>
        <v>9</v>
      </c>
    </row>
    <row r="26" spans="1:3">
      <c r="A26" s="5" t="s">
        <v>84</v>
      </c>
      <c r="B26" s="5" t="s">
        <v>85</v>
      </c>
      <c r="C26" s="5">
        <f>INT((INTE+WIL)/2)</f>
        <v>8</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view="pageLayout" workbookViewId="0">
      <selection activeCell="A2" sqref="A2:D4"/>
    </sheetView>
  </sheetViews>
  <sheetFormatPr baseColWidth="10" defaultRowHeight="13"/>
  <cols>
    <col min="1" max="1" width="5.1640625" customWidth="1"/>
    <col min="2" max="2" width="10.6640625" customWidth="1"/>
    <col min="3" max="3" width="9" customWidth="1"/>
    <col min="4" max="4" width="7.33203125" customWidth="1"/>
  </cols>
  <sheetData>
    <row r="1" spans="1:4">
      <c r="A1" s="12" t="s">
        <v>106</v>
      </c>
      <c r="B1" s="12" t="s">
        <v>107</v>
      </c>
      <c r="C1" s="12" t="s">
        <v>57</v>
      </c>
      <c r="D1" s="12" t="s">
        <v>195</v>
      </c>
    </row>
    <row r="2" spans="1:4">
      <c r="A2" s="10" t="s">
        <v>102</v>
      </c>
      <c r="B2" s="10">
        <v>9000</v>
      </c>
      <c r="C2" s="10">
        <v>90</v>
      </c>
      <c r="D2" s="10">
        <v>80</v>
      </c>
    </row>
    <row r="3" spans="1:4">
      <c r="A3" s="10" t="s">
        <v>103</v>
      </c>
      <c r="B3" s="10">
        <v>6000</v>
      </c>
      <c r="C3" s="10">
        <v>60</v>
      </c>
      <c r="D3" s="10">
        <v>40</v>
      </c>
    </row>
    <row r="4" spans="1:4">
      <c r="A4" s="10" t="s">
        <v>104</v>
      </c>
      <c r="B4" s="10">
        <v>3000</v>
      </c>
      <c r="C4" s="10">
        <v>0</v>
      </c>
      <c r="D4" s="10">
        <v>0</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5"/>
  <sheetViews>
    <sheetView view="pageLayout" topLeftCell="A2" zoomScale="160" zoomScalePageLayoutView="160" workbookViewId="0">
      <selection activeCell="E75" sqref="E75"/>
    </sheetView>
  </sheetViews>
  <sheetFormatPr baseColWidth="10" defaultRowHeight="13"/>
  <cols>
    <col min="1" max="1" width="10" customWidth="1"/>
    <col min="3" max="3" width="7.33203125" customWidth="1"/>
    <col min="4" max="4" width="4.6640625" customWidth="1"/>
    <col min="5" max="5" width="10.33203125" style="5" customWidth="1"/>
    <col min="7" max="7" width="7.33203125" customWidth="1"/>
    <col min="8" max="8" width="4.6640625" customWidth="1"/>
  </cols>
  <sheetData>
    <row r="1" spans="1:5" s="84" customFormat="1" ht="11">
      <c r="A1" s="83" t="s">
        <v>215</v>
      </c>
      <c r="C1" s="83" t="s">
        <v>336</v>
      </c>
      <c r="D1" s="84" t="str">
        <f>IF(Gender="Male","MaleHeightList","FemaleHeightList")</f>
        <v>MaleHeightList</v>
      </c>
    </row>
    <row r="2" spans="1:5" s="84" customFormat="1" ht="12">
      <c r="A2" s="84" t="s">
        <v>216</v>
      </c>
      <c r="C2" s="83" t="s">
        <v>326</v>
      </c>
      <c r="D2" s="5" t="str">
        <f>IF(Gender="Male",VLOOKUP(Height,MaleHeightTable,5,FALSE),VLOOKUP(Height,FemaleHeightTable,5,FALSE))</f>
        <v>'Height, Weight &amp; Appearance'!A37:A53</v>
      </c>
    </row>
    <row r="3" spans="1:5" s="84" customFormat="1" ht="11">
      <c r="A3" s="84" t="s">
        <v>217</v>
      </c>
    </row>
    <row r="4" spans="1:5" s="84" customFormat="1" ht="11"/>
    <row r="5" spans="1:5">
      <c r="A5" s="12" t="s">
        <v>113</v>
      </c>
      <c r="B5" s="12" t="s">
        <v>73</v>
      </c>
      <c r="C5" s="12" t="s">
        <v>184</v>
      </c>
      <c r="D5" s="12" t="s">
        <v>196</v>
      </c>
      <c r="E5" s="8" t="s">
        <v>326</v>
      </c>
    </row>
    <row r="6" spans="1:5">
      <c r="A6" s="13" t="s">
        <v>115</v>
      </c>
      <c r="B6" s="10">
        <v>30</v>
      </c>
      <c r="C6" s="10">
        <v>50</v>
      </c>
      <c r="D6" s="10">
        <v>0</v>
      </c>
      <c r="E6" s="7" t="s">
        <v>327</v>
      </c>
    </row>
    <row r="7" spans="1:5">
      <c r="A7" s="13" t="s">
        <v>111</v>
      </c>
      <c r="B7" s="10">
        <v>30</v>
      </c>
      <c r="C7" s="10">
        <v>50</v>
      </c>
      <c r="D7" s="10">
        <v>0</v>
      </c>
      <c r="E7" s="7" t="s">
        <v>327</v>
      </c>
    </row>
    <row r="8" spans="1:5">
      <c r="A8" s="13" t="s">
        <v>112</v>
      </c>
      <c r="B8" s="10">
        <v>80</v>
      </c>
      <c r="C8" s="10">
        <v>20</v>
      </c>
      <c r="D8" s="10">
        <v>1</v>
      </c>
      <c r="E8" s="7" t="s">
        <v>328</v>
      </c>
    </row>
    <row r="9" spans="1:5">
      <c r="A9" s="13" t="s">
        <v>108</v>
      </c>
      <c r="B9" s="10">
        <v>80</v>
      </c>
      <c r="C9" s="10">
        <v>20</v>
      </c>
      <c r="D9" s="10">
        <v>1</v>
      </c>
      <c r="E9" s="7" t="s">
        <v>328</v>
      </c>
    </row>
    <row r="10" spans="1:5">
      <c r="A10" s="13" t="s">
        <v>109</v>
      </c>
      <c r="B10" s="10">
        <v>120</v>
      </c>
      <c r="C10" s="10">
        <v>10</v>
      </c>
      <c r="D10" s="10">
        <v>2</v>
      </c>
      <c r="E10" s="7" t="s">
        <v>329</v>
      </c>
    </row>
    <row r="11" spans="1:5">
      <c r="A11" s="13" t="s">
        <v>67</v>
      </c>
      <c r="B11" s="10">
        <v>120</v>
      </c>
      <c r="C11" s="10">
        <v>10</v>
      </c>
      <c r="D11" s="10">
        <v>2</v>
      </c>
      <c r="E11" s="7" t="s">
        <v>329</v>
      </c>
    </row>
    <row r="12" spans="1:5">
      <c r="A12" s="13" t="s">
        <v>81</v>
      </c>
      <c r="B12" s="10">
        <v>160</v>
      </c>
      <c r="C12" s="10">
        <v>5</v>
      </c>
      <c r="D12" s="10">
        <v>3</v>
      </c>
      <c r="E12" s="7" t="s">
        <v>330</v>
      </c>
    </row>
    <row r="13" spans="1:5">
      <c r="A13" s="13" t="s">
        <v>190</v>
      </c>
      <c r="B13" s="10">
        <v>160</v>
      </c>
      <c r="C13" s="10">
        <v>5</v>
      </c>
      <c r="D13" s="10">
        <v>3</v>
      </c>
      <c r="E13" s="7" t="s">
        <v>330</v>
      </c>
    </row>
    <row r="14" spans="1:5">
      <c r="A14" s="13" t="s">
        <v>191</v>
      </c>
      <c r="B14" s="10">
        <v>200</v>
      </c>
      <c r="C14" s="10">
        <v>0</v>
      </c>
      <c r="D14" s="10">
        <v>4</v>
      </c>
      <c r="E14" s="7" t="s">
        <v>331</v>
      </c>
    </row>
    <row r="15" spans="1:5">
      <c r="A15" s="13" t="s">
        <v>68</v>
      </c>
      <c r="B15" s="10">
        <v>200</v>
      </c>
      <c r="C15" s="10">
        <v>0</v>
      </c>
      <c r="D15" s="10">
        <v>4</v>
      </c>
      <c r="E15" s="7" t="s">
        <v>331</v>
      </c>
    </row>
    <row r="16" spans="1:5">
      <c r="A16" s="13" t="s">
        <v>69</v>
      </c>
      <c r="B16" s="10">
        <v>160</v>
      </c>
      <c r="C16" s="10">
        <v>5</v>
      </c>
      <c r="D16" s="10">
        <v>5</v>
      </c>
      <c r="E16" s="7" t="s">
        <v>332</v>
      </c>
    </row>
    <row r="17" spans="1:8">
      <c r="A17" s="13" t="s">
        <v>70</v>
      </c>
      <c r="B17" s="10">
        <v>160</v>
      </c>
      <c r="C17" s="10">
        <v>5</v>
      </c>
      <c r="D17" s="10">
        <v>5</v>
      </c>
      <c r="E17" s="7" t="s">
        <v>332</v>
      </c>
    </row>
    <row r="18" spans="1:8">
      <c r="A18" s="13" t="s">
        <v>71</v>
      </c>
      <c r="B18" s="10">
        <v>120</v>
      </c>
      <c r="C18" s="10">
        <v>10</v>
      </c>
      <c r="D18" s="10">
        <v>6</v>
      </c>
      <c r="E18" s="7" t="s">
        <v>333</v>
      </c>
    </row>
    <row r="19" spans="1:8">
      <c r="A19" s="13" t="s">
        <v>72</v>
      </c>
      <c r="B19" s="10">
        <v>120</v>
      </c>
      <c r="C19" s="10">
        <v>10</v>
      </c>
      <c r="D19" s="10">
        <v>6</v>
      </c>
      <c r="E19" s="7" t="s">
        <v>333</v>
      </c>
    </row>
    <row r="20" spans="1:8">
      <c r="A20" s="13" t="s">
        <v>75</v>
      </c>
      <c r="B20" s="10">
        <v>80</v>
      </c>
      <c r="C20" s="10">
        <v>20</v>
      </c>
      <c r="D20" s="10">
        <v>7</v>
      </c>
      <c r="E20" s="7" t="s">
        <v>334</v>
      </c>
    </row>
    <row r="21" spans="1:8">
      <c r="A21" s="13" t="s">
        <v>76</v>
      </c>
      <c r="B21" s="10">
        <v>80</v>
      </c>
      <c r="C21" s="10">
        <v>20</v>
      </c>
      <c r="D21" s="10">
        <v>7</v>
      </c>
      <c r="E21" s="7" t="s">
        <v>334</v>
      </c>
    </row>
    <row r="22" spans="1:8">
      <c r="A22" s="13" t="s">
        <v>77</v>
      </c>
      <c r="B22" s="10">
        <v>30</v>
      </c>
      <c r="C22" s="10">
        <v>50</v>
      </c>
      <c r="D22" s="10">
        <v>8</v>
      </c>
      <c r="E22" s="7" t="s">
        <v>335</v>
      </c>
    </row>
    <row r="23" spans="1:8">
      <c r="A23" s="13"/>
      <c r="B23" s="53"/>
      <c r="C23" s="53"/>
      <c r="D23" s="53"/>
      <c r="F23" s="53"/>
      <c r="G23" s="53"/>
      <c r="H23" s="53"/>
    </row>
    <row r="24" spans="1:8">
      <c r="A24" s="17" t="s">
        <v>114</v>
      </c>
      <c r="B24" s="17" t="s">
        <v>58</v>
      </c>
      <c r="C24" s="17" t="s">
        <v>66</v>
      </c>
      <c r="D24" s="17" t="s">
        <v>185</v>
      </c>
      <c r="E24" s="81"/>
      <c r="F24" s="53"/>
      <c r="G24" s="53"/>
      <c r="H24" s="53"/>
    </row>
    <row r="25" spans="1:8">
      <c r="A25" s="87">
        <v>120</v>
      </c>
      <c r="B25" s="88">
        <v>30</v>
      </c>
      <c r="C25" s="88">
        <v>50</v>
      </c>
      <c r="D25" s="88">
        <v>0</v>
      </c>
      <c r="E25" s="81"/>
      <c r="F25" s="53"/>
      <c r="G25" s="53"/>
      <c r="H25" s="53"/>
    </row>
    <row r="26" spans="1:8">
      <c r="A26" s="87">
        <f>A25+5</f>
        <v>125</v>
      </c>
      <c r="B26" s="88">
        <v>30</v>
      </c>
      <c r="C26" s="88">
        <v>50</v>
      </c>
      <c r="D26" s="88">
        <v>0</v>
      </c>
      <c r="E26" s="81"/>
      <c r="F26" s="53"/>
      <c r="G26" s="53"/>
      <c r="H26" s="53"/>
    </row>
    <row r="27" spans="1:8">
      <c r="A27" s="87">
        <f t="shared" ref="A27:A53" si="0">A26+5</f>
        <v>130</v>
      </c>
      <c r="B27" s="88">
        <v>30</v>
      </c>
      <c r="C27" s="88">
        <v>50</v>
      </c>
      <c r="D27" s="88">
        <v>0</v>
      </c>
      <c r="E27" s="81"/>
      <c r="F27" s="53"/>
      <c r="G27" s="53"/>
      <c r="H27" s="53"/>
    </row>
    <row r="28" spans="1:8">
      <c r="A28" s="13">
        <f t="shared" si="0"/>
        <v>135</v>
      </c>
      <c r="B28" s="53">
        <v>80</v>
      </c>
      <c r="C28" s="53">
        <v>20</v>
      </c>
      <c r="D28" s="53">
        <v>1</v>
      </c>
      <c r="E28" s="81"/>
      <c r="F28" s="53"/>
      <c r="G28" s="53"/>
      <c r="H28" s="53"/>
    </row>
    <row r="29" spans="1:8">
      <c r="A29" s="13">
        <f t="shared" si="0"/>
        <v>140</v>
      </c>
      <c r="B29" s="53">
        <v>80</v>
      </c>
      <c r="C29" s="53">
        <v>20</v>
      </c>
      <c r="D29" s="53">
        <v>1</v>
      </c>
      <c r="E29" s="81"/>
      <c r="F29" s="53"/>
      <c r="G29" s="53"/>
      <c r="H29" s="53"/>
    </row>
    <row r="30" spans="1:8">
      <c r="A30" s="13">
        <f t="shared" si="0"/>
        <v>145</v>
      </c>
      <c r="B30" s="53">
        <v>80</v>
      </c>
      <c r="C30" s="53">
        <v>20</v>
      </c>
      <c r="D30" s="53">
        <v>1</v>
      </c>
      <c r="E30" s="81"/>
      <c r="F30" s="53"/>
      <c r="G30" s="53"/>
      <c r="H30" s="53"/>
    </row>
    <row r="31" spans="1:8">
      <c r="A31" s="87">
        <f t="shared" si="0"/>
        <v>150</v>
      </c>
      <c r="B31" s="88">
        <v>120</v>
      </c>
      <c r="C31" s="88">
        <v>10</v>
      </c>
      <c r="D31" s="88">
        <v>2</v>
      </c>
      <c r="E31" s="81"/>
      <c r="F31" s="53"/>
      <c r="G31" s="53"/>
      <c r="H31" s="53"/>
    </row>
    <row r="32" spans="1:8">
      <c r="A32" s="87">
        <f t="shared" si="0"/>
        <v>155</v>
      </c>
      <c r="B32" s="88">
        <v>120</v>
      </c>
      <c r="C32" s="88">
        <v>10</v>
      </c>
      <c r="D32" s="88">
        <v>2</v>
      </c>
      <c r="E32" s="81"/>
      <c r="F32" s="53"/>
      <c r="G32" s="53"/>
      <c r="H32" s="53"/>
    </row>
    <row r="33" spans="1:8">
      <c r="A33" s="87">
        <f t="shared" si="0"/>
        <v>160</v>
      </c>
      <c r="B33" s="88">
        <v>120</v>
      </c>
      <c r="C33" s="88">
        <v>10</v>
      </c>
      <c r="D33" s="88">
        <v>2</v>
      </c>
      <c r="E33" s="81"/>
      <c r="F33" s="53"/>
      <c r="G33" s="53"/>
      <c r="H33" s="53"/>
    </row>
    <row r="34" spans="1:8">
      <c r="A34" s="13">
        <f t="shared" si="0"/>
        <v>165</v>
      </c>
      <c r="B34" s="53">
        <v>160</v>
      </c>
      <c r="C34" s="53">
        <v>5</v>
      </c>
      <c r="D34" s="53">
        <v>3</v>
      </c>
      <c r="E34" s="81"/>
      <c r="F34" s="53"/>
      <c r="G34" s="53"/>
      <c r="H34" s="53"/>
    </row>
    <row r="35" spans="1:8">
      <c r="A35" s="13">
        <f t="shared" si="0"/>
        <v>170</v>
      </c>
      <c r="B35" s="53">
        <v>160</v>
      </c>
      <c r="C35" s="53">
        <v>5</v>
      </c>
      <c r="D35" s="53">
        <v>3</v>
      </c>
      <c r="E35" s="81"/>
      <c r="F35" s="53"/>
      <c r="G35" s="53"/>
      <c r="H35" s="53"/>
    </row>
    <row r="36" spans="1:8">
      <c r="A36" s="13">
        <f t="shared" si="0"/>
        <v>175</v>
      </c>
      <c r="B36" s="53">
        <v>160</v>
      </c>
      <c r="C36" s="53">
        <v>5</v>
      </c>
      <c r="D36" s="53">
        <v>3</v>
      </c>
      <c r="E36" s="81"/>
      <c r="F36" s="53"/>
      <c r="G36" s="53"/>
      <c r="H36" s="53"/>
    </row>
    <row r="37" spans="1:8">
      <c r="A37" s="87">
        <f t="shared" si="0"/>
        <v>180</v>
      </c>
      <c r="B37" s="88">
        <v>200</v>
      </c>
      <c r="C37" s="88">
        <v>0</v>
      </c>
      <c r="D37" s="88">
        <v>4</v>
      </c>
      <c r="E37" s="81"/>
      <c r="F37" s="53"/>
      <c r="G37" s="53"/>
      <c r="H37" s="53"/>
    </row>
    <row r="38" spans="1:8">
      <c r="A38" s="87">
        <f t="shared" si="0"/>
        <v>185</v>
      </c>
      <c r="B38" s="88">
        <v>200</v>
      </c>
      <c r="C38" s="88">
        <v>0</v>
      </c>
      <c r="D38" s="88">
        <v>4</v>
      </c>
      <c r="E38" s="81"/>
      <c r="F38" s="53"/>
      <c r="G38" s="53"/>
      <c r="H38" s="53"/>
    </row>
    <row r="39" spans="1:8">
      <c r="A39" s="87">
        <f t="shared" si="0"/>
        <v>190</v>
      </c>
      <c r="B39" s="88">
        <v>200</v>
      </c>
      <c r="C39" s="88">
        <v>0</v>
      </c>
      <c r="D39" s="88">
        <v>4</v>
      </c>
      <c r="E39" s="81"/>
      <c r="F39" s="53"/>
      <c r="G39" s="53"/>
      <c r="H39" s="53"/>
    </row>
    <row r="40" spans="1:8">
      <c r="A40" s="13">
        <f t="shared" si="0"/>
        <v>195</v>
      </c>
      <c r="B40" s="53">
        <v>160</v>
      </c>
      <c r="C40" s="53">
        <v>5</v>
      </c>
      <c r="D40" s="53">
        <v>5</v>
      </c>
      <c r="E40" s="81"/>
      <c r="F40" s="53"/>
      <c r="G40" s="53"/>
      <c r="H40" s="53"/>
    </row>
    <row r="41" spans="1:8">
      <c r="A41" s="13">
        <f t="shared" si="0"/>
        <v>200</v>
      </c>
      <c r="B41" s="53">
        <v>160</v>
      </c>
      <c r="C41" s="53">
        <v>5</v>
      </c>
      <c r="D41" s="53">
        <v>5</v>
      </c>
      <c r="E41" s="81"/>
      <c r="F41" s="53"/>
      <c r="G41" s="53"/>
      <c r="H41" s="53"/>
    </row>
    <row r="42" spans="1:8">
      <c r="A42" s="13">
        <f t="shared" si="0"/>
        <v>205</v>
      </c>
      <c r="B42" s="53">
        <v>160</v>
      </c>
      <c r="C42" s="53">
        <v>5</v>
      </c>
      <c r="D42" s="53">
        <v>5</v>
      </c>
      <c r="E42" s="81"/>
      <c r="F42" s="53"/>
      <c r="G42" s="53"/>
      <c r="H42" s="53"/>
    </row>
    <row r="43" spans="1:8">
      <c r="A43" s="87">
        <f t="shared" si="0"/>
        <v>210</v>
      </c>
      <c r="B43" s="88">
        <v>120</v>
      </c>
      <c r="C43" s="88">
        <v>10</v>
      </c>
      <c r="D43" s="88">
        <v>6</v>
      </c>
      <c r="E43" s="81"/>
      <c r="F43" s="53"/>
      <c r="G43" s="53"/>
      <c r="H43" s="53"/>
    </row>
    <row r="44" spans="1:8">
      <c r="A44" s="87">
        <f t="shared" si="0"/>
        <v>215</v>
      </c>
      <c r="B44" s="88">
        <v>120</v>
      </c>
      <c r="C44" s="88">
        <v>10</v>
      </c>
      <c r="D44" s="88">
        <v>6</v>
      </c>
      <c r="E44" s="81"/>
      <c r="F44" s="53"/>
      <c r="G44" s="53"/>
      <c r="H44" s="53"/>
    </row>
    <row r="45" spans="1:8">
      <c r="A45" s="87">
        <f t="shared" si="0"/>
        <v>220</v>
      </c>
      <c r="B45" s="88">
        <v>120</v>
      </c>
      <c r="C45" s="88">
        <v>10</v>
      </c>
      <c r="D45" s="88">
        <v>6</v>
      </c>
      <c r="E45" s="81"/>
      <c r="F45" s="53"/>
      <c r="G45" s="53"/>
      <c r="H45" s="53"/>
    </row>
    <row r="46" spans="1:8">
      <c r="A46" s="13">
        <f t="shared" si="0"/>
        <v>225</v>
      </c>
      <c r="B46" s="53">
        <v>80</v>
      </c>
      <c r="C46" s="53">
        <v>20</v>
      </c>
      <c r="D46" s="53">
        <v>7</v>
      </c>
      <c r="E46" s="81"/>
      <c r="F46" s="53"/>
      <c r="G46" s="53"/>
      <c r="H46" s="53"/>
    </row>
    <row r="47" spans="1:8">
      <c r="A47" s="13">
        <f t="shared" si="0"/>
        <v>230</v>
      </c>
      <c r="B47" s="53">
        <v>80</v>
      </c>
      <c r="C47" s="53">
        <v>20</v>
      </c>
      <c r="D47" s="53">
        <v>7</v>
      </c>
      <c r="E47" s="81"/>
      <c r="F47" s="53"/>
      <c r="G47" s="53"/>
      <c r="H47" s="53"/>
    </row>
    <row r="48" spans="1:8">
      <c r="A48" s="13">
        <f t="shared" si="0"/>
        <v>235</v>
      </c>
      <c r="B48" s="53">
        <v>80</v>
      </c>
      <c r="C48" s="53">
        <v>20</v>
      </c>
      <c r="D48" s="53">
        <v>7</v>
      </c>
      <c r="E48" s="81"/>
      <c r="F48" s="53"/>
      <c r="G48" s="53"/>
      <c r="H48" s="53"/>
    </row>
    <row r="49" spans="1:8">
      <c r="A49" s="87">
        <f t="shared" si="0"/>
        <v>240</v>
      </c>
      <c r="B49" s="88">
        <v>30</v>
      </c>
      <c r="C49" s="88">
        <v>50</v>
      </c>
      <c r="D49" s="88">
        <v>8</v>
      </c>
      <c r="E49" s="81"/>
      <c r="F49" s="53"/>
      <c r="G49" s="53"/>
      <c r="H49" s="53"/>
    </row>
    <row r="50" spans="1:8">
      <c r="A50" s="87">
        <f t="shared" si="0"/>
        <v>245</v>
      </c>
      <c r="B50" s="88">
        <v>30</v>
      </c>
      <c r="C50" s="88">
        <v>50</v>
      </c>
      <c r="D50" s="88">
        <v>8</v>
      </c>
      <c r="E50" s="81"/>
      <c r="F50" s="53"/>
      <c r="G50" s="53"/>
      <c r="H50" s="53"/>
    </row>
    <row r="51" spans="1:8">
      <c r="A51" s="87">
        <f t="shared" si="0"/>
        <v>250</v>
      </c>
      <c r="B51" s="88">
        <v>30</v>
      </c>
      <c r="C51" s="88">
        <v>50</v>
      </c>
      <c r="D51" s="88">
        <v>8</v>
      </c>
      <c r="E51" s="81"/>
      <c r="F51" s="53"/>
      <c r="G51" s="53"/>
      <c r="H51" s="53"/>
    </row>
    <row r="52" spans="1:8">
      <c r="A52" s="87">
        <f t="shared" si="0"/>
        <v>255</v>
      </c>
      <c r="B52" s="88">
        <v>30</v>
      </c>
      <c r="C52" s="88">
        <v>50</v>
      </c>
      <c r="D52" s="88">
        <v>8</v>
      </c>
      <c r="E52" s="81"/>
      <c r="F52" s="53"/>
      <c r="G52" s="53"/>
      <c r="H52" s="53"/>
    </row>
    <row r="53" spans="1:8">
      <c r="A53" s="87">
        <f t="shared" si="0"/>
        <v>260</v>
      </c>
      <c r="B53" s="88">
        <v>30</v>
      </c>
      <c r="C53" s="88">
        <v>50</v>
      </c>
      <c r="D53" s="88">
        <v>8</v>
      </c>
      <c r="E53" s="81"/>
      <c r="F53" s="53"/>
      <c r="G53" s="53"/>
      <c r="H53" s="53"/>
    </row>
    <row r="54" spans="1:8">
      <c r="A54" s="13"/>
      <c r="B54" s="53"/>
      <c r="C54" s="53"/>
      <c r="D54" s="53"/>
      <c r="E54" s="81"/>
      <c r="F54" s="53"/>
      <c r="G54" s="53"/>
      <c r="H54" s="53"/>
    </row>
    <row r="55" spans="1:8">
      <c r="A55" s="12" t="s">
        <v>181</v>
      </c>
      <c r="B55" s="12" t="s">
        <v>73</v>
      </c>
      <c r="C55" s="12" t="s">
        <v>184</v>
      </c>
      <c r="D55" s="12" t="s">
        <v>196</v>
      </c>
      <c r="E55" s="8" t="s">
        <v>326</v>
      </c>
    </row>
    <row r="56" spans="1:8">
      <c r="A56" s="13" t="s">
        <v>183</v>
      </c>
      <c r="B56" s="10">
        <v>30</v>
      </c>
      <c r="C56" s="10">
        <v>50</v>
      </c>
      <c r="D56" s="10">
        <v>0</v>
      </c>
      <c r="E56" s="7" t="s">
        <v>337</v>
      </c>
    </row>
    <row r="57" spans="1:8">
      <c r="A57" s="13" t="s">
        <v>78</v>
      </c>
      <c r="B57" s="10">
        <v>30</v>
      </c>
      <c r="C57" s="10">
        <v>50</v>
      </c>
      <c r="D57" s="10">
        <v>0</v>
      </c>
      <c r="E57" s="7" t="s">
        <v>337</v>
      </c>
    </row>
    <row r="58" spans="1:8">
      <c r="A58" s="13" t="s">
        <v>79</v>
      </c>
      <c r="B58" s="10">
        <v>80</v>
      </c>
      <c r="C58" s="10">
        <v>20</v>
      </c>
      <c r="D58" s="10">
        <v>1</v>
      </c>
      <c r="E58" s="7" t="s">
        <v>338</v>
      </c>
    </row>
    <row r="59" spans="1:8">
      <c r="A59" s="13" t="s">
        <v>80</v>
      </c>
      <c r="B59" s="10">
        <v>80</v>
      </c>
      <c r="C59" s="10">
        <v>20</v>
      </c>
      <c r="D59" s="10">
        <v>1</v>
      </c>
      <c r="E59" s="7" t="s">
        <v>338</v>
      </c>
    </row>
    <row r="60" spans="1:8">
      <c r="A60" s="13" t="s">
        <v>110</v>
      </c>
      <c r="B60" s="10">
        <v>120</v>
      </c>
      <c r="C60" s="10">
        <v>10</v>
      </c>
      <c r="D60" s="10">
        <v>2</v>
      </c>
      <c r="E60" s="7" t="s">
        <v>339</v>
      </c>
    </row>
    <row r="61" spans="1:8">
      <c r="A61" s="13" t="s">
        <v>111</v>
      </c>
      <c r="B61" s="10">
        <v>120</v>
      </c>
      <c r="C61" s="10">
        <v>10</v>
      </c>
      <c r="D61" s="10">
        <v>2</v>
      </c>
      <c r="E61" s="7" t="s">
        <v>339</v>
      </c>
    </row>
    <row r="62" spans="1:8">
      <c r="A62" s="13" t="s">
        <v>112</v>
      </c>
      <c r="B62" s="10">
        <v>160</v>
      </c>
      <c r="C62" s="10">
        <v>5</v>
      </c>
      <c r="D62" s="10">
        <v>3</v>
      </c>
      <c r="E62" s="7" t="s">
        <v>340</v>
      </c>
    </row>
    <row r="63" spans="1:8">
      <c r="A63" s="13" t="s">
        <v>108</v>
      </c>
      <c r="B63" s="10">
        <v>160</v>
      </c>
      <c r="C63" s="10">
        <v>5</v>
      </c>
      <c r="D63" s="10">
        <v>3</v>
      </c>
      <c r="E63" s="7" t="s">
        <v>340</v>
      </c>
    </row>
    <row r="64" spans="1:8">
      <c r="A64" s="13" t="s">
        <v>109</v>
      </c>
      <c r="B64" s="10">
        <v>200</v>
      </c>
      <c r="C64" s="10">
        <v>0</v>
      </c>
      <c r="D64" s="10">
        <v>4</v>
      </c>
      <c r="E64" s="7" t="s">
        <v>341</v>
      </c>
    </row>
    <row r="65" spans="1:8">
      <c r="A65" s="13" t="s">
        <v>67</v>
      </c>
      <c r="B65" s="10">
        <v>200</v>
      </c>
      <c r="C65" s="10">
        <v>0</v>
      </c>
      <c r="D65" s="10">
        <v>4</v>
      </c>
      <c r="E65" s="7" t="s">
        <v>341</v>
      </c>
      <c r="F65" s="10"/>
      <c r="G65" s="10"/>
      <c r="H65" s="10"/>
    </row>
    <row r="66" spans="1:8">
      <c r="A66" s="13" t="s">
        <v>81</v>
      </c>
      <c r="B66" s="10">
        <v>160</v>
      </c>
      <c r="C66" s="10">
        <v>5</v>
      </c>
      <c r="D66" s="10">
        <v>5</v>
      </c>
      <c r="E66" s="7" t="s">
        <v>342</v>
      </c>
      <c r="F66" s="10"/>
      <c r="G66" s="10"/>
      <c r="H66" s="10"/>
    </row>
    <row r="67" spans="1:8">
      <c r="A67" s="13" t="s">
        <v>190</v>
      </c>
      <c r="B67" s="10">
        <v>160</v>
      </c>
      <c r="C67" s="10">
        <v>5</v>
      </c>
      <c r="D67" s="10">
        <v>5</v>
      </c>
      <c r="E67" s="7" t="s">
        <v>342</v>
      </c>
      <c r="F67" s="10"/>
      <c r="G67" s="10"/>
      <c r="H67" s="10"/>
    </row>
    <row r="68" spans="1:8">
      <c r="A68" s="13" t="s">
        <v>191</v>
      </c>
      <c r="B68" s="10">
        <v>120</v>
      </c>
      <c r="C68" s="10">
        <v>10</v>
      </c>
      <c r="D68" s="10">
        <v>6</v>
      </c>
      <c r="E68" s="7" t="s">
        <v>343</v>
      </c>
      <c r="F68" s="10"/>
      <c r="G68" s="10"/>
      <c r="H68" s="10"/>
    </row>
    <row r="69" spans="1:8">
      <c r="A69" s="13" t="s">
        <v>68</v>
      </c>
      <c r="B69" s="10">
        <v>120</v>
      </c>
      <c r="C69" s="10">
        <v>10</v>
      </c>
      <c r="D69" s="10">
        <v>6</v>
      </c>
      <c r="E69" s="7" t="s">
        <v>343</v>
      </c>
      <c r="F69" s="10"/>
      <c r="G69" s="10"/>
      <c r="H69" s="10"/>
    </row>
    <row r="70" spans="1:8">
      <c r="A70" s="13" t="s">
        <v>69</v>
      </c>
      <c r="B70" s="10">
        <v>80</v>
      </c>
      <c r="C70" s="10">
        <v>20</v>
      </c>
      <c r="D70" s="10">
        <v>7</v>
      </c>
      <c r="E70" s="7" t="s">
        <v>344</v>
      </c>
      <c r="F70" s="10"/>
      <c r="G70" s="10"/>
      <c r="H70" s="10"/>
    </row>
    <row r="71" spans="1:8">
      <c r="A71" s="13" t="s">
        <v>70</v>
      </c>
      <c r="B71" s="10">
        <v>80</v>
      </c>
      <c r="C71" s="10">
        <v>20</v>
      </c>
      <c r="D71" s="10">
        <v>7</v>
      </c>
      <c r="E71" s="7" t="s">
        <v>344</v>
      </c>
      <c r="F71" s="10"/>
      <c r="G71" s="10"/>
      <c r="H71" s="10"/>
    </row>
    <row r="72" spans="1:8">
      <c r="A72" s="13" t="s">
        <v>71</v>
      </c>
      <c r="B72" s="10">
        <v>30</v>
      </c>
      <c r="C72" s="10">
        <v>50</v>
      </c>
      <c r="D72" s="10">
        <v>8</v>
      </c>
      <c r="E72" s="7" t="s">
        <v>345</v>
      </c>
      <c r="F72" s="10"/>
      <c r="G72" s="10"/>
      <c r="H72" s="10"/>
    </row>
    <row r="74" spans="1:8" s="5" customFormat="1" ht="12">
      <c r="A74" s="17" t="s">
        <v>182</v>
      </c>
      <c r="B74" s="17" t="s">
        <v>73</v>
      </c>
      <c r="C74" s="17" t="s">
        <v>195</v>
      </c>
      <c r="D74" s="17" t="s">
        <v>196</v>
      </c>
    </row>
    <row r="75" spans="1:8" s="5" customFormat="1" ht="12">
      <c r="A75" s="85">
        <v>95</v>
      </c>
      <c r="B75" s="85">
        <v>30</v>
      </c>
      <c r="C75" s="85">
        <v>50</v>
      </c>
      <c r="D75" s="85">
        <v>0</v>
      </c>
    </row>
    <row r="76" spans="1:8" s="5" customFormat="1" ht="12">
      <c r="A76" s="85">
        <v>100</v>
      </c>
      <c r="B76" s="85">
        <v>30</v>
      </c>
      <c r="C76" s="85">
        <v>50</v>
      </c>
      <c r="D76" s="85">
        <v>0</v>
      </c>
    </row>
    <row r="77" spans="1:8" s="5" customFormat="1" ht="12">
      <c r="A77" s="82">
        <v>105</v>
      </c>
      <c r="B77" s="82">
        <v>80</v>
      </c>
      <c r="C77" s="82">
        <v>20</v>
      </c>
      <c r="D77" s="82">
        <v>1</v>
      </c>
    </row>
    <row r="78" spans="1:8" s="5" customFormat="1" ht="12">
      <c r="A78" s="5">
        <v>110</v>
      </c>
      <c r="B78" s="82">
        <v>80</v>
      </c>
      <c r="C78" s="82">
        <v>20</v>
      </c>
      <c r="D78" s="82">
        <v>1</v>
      </c>
    </row>
    <row r="79" spans="1:8" s="5" customFormat="1" ht="12">
      <c r="A79" s="85">
        <v>115</v>
      </c>
      <c r="B79" s="85">
        <v>120</v>
      </c>
      <c r="C79" s="85">
        <v>10</v>
      </c>
      <c r="D79" s="85">
        <v>2</v>
      </c>
    </row>
    <row r="80" spans="1:8" s="5" customFormat="1" ht="12">
      <c r="A80" s="82">
        <v>120</v>
      </c>
      <c r="B80" s="82">
        <v>160</v>
      </c>
      <c r="C80" s="82">
        <v>5</v>
      </c>
      <c r="D80" s="82">
        <v>3</v>
      </c>
    </row>
    <row r="81" spans="1:4" s="5" customFormat="1" ht="12">
      <c r="A81" s="85">
        <v>125</v>
      </c>
      <c r="B81" s="85">
        <v>200</v>
      </c>
      <c r="C81" s="85">
        <v>0</v>
      </c>
      <c r="D81" s="85">
        <v>4</v>
      </c>
    </row>
    <row r="82" spans="1:4" s="5" customFormat="1" ht="12">
      <c r="A82" s="86">
        <v>130</v>
      </c>
      <c r="B82" s="85">
        <v>200</v>
      </c>
      <c r="C82" s="85">
        <v>0</v>
      </c>
      <c r="D82" s="85">
        <v>4</v>
      </c>
    </row>
    <row r="83" spans="1:4" s="5" customFormat="1" ht="12">
      <c r="A83" s="82">
        <v>135</v>
      </c>
      <c r="B83" s="82">
        <v>160</v>
      </c>
      <c r="C83" s="82">
        <v>5</v>
      </c>
      <c r="D83" s="82">
        <v>5</v>
      </c>
    </row>
    <row r="84" spans="1:4" s="5" customFormat="1" ht="12">
      <c r="A84" s="5">
        <v>140</v>
      </c>
      <c r="B84" s="82">
        <v>160</v>
      </c>
      <c r="C84" s="82">
        <v>5</v>
      </c>
      <c r="D84" s="82">
        <v>5</v>
      </c>
    </row>
    <row r="85" spans="1:4" s="5" customFormat="1" ht="12">
      <c r="A85" s="5">
        <v>145</v>
      </c>
      <c r="B85" s="82">
        <v>160</v>
      </c>
      <c r="C85" s="82">
        <v>5</v>
      </c>
      <c r="D85" s="82">
        <v>5</v>
      </c>
    </row>
    <row r="86" spans="1:4" s="5" customFormat="1" ht="12">
      <c r="A86" s="85">
        <v>150</v>
      </c>
      <c r="B86" s="85">
        <v>120</v>
      </c>
      <c r="C86" s="85">
        <v>10</v>
      </c>
      <c r="D86" s="85">
        <v>6</v>
      </c>
    </row>
    <row r="87" spans="1:4" s="5" customFormat="1" ht="12">
      <c r="A87" s="86">
        <v>155</v>
      </c>
      <c r="B87" s="85">
        <v>120</v>
      </c>
      <c r="C87" s="85">
        <v>10</v>
      </c>
      <c r="D87" s="85">
        <v>6</v>
      </c>
    </row>
    <row r="88" spans="1:4" s="5" customFormat="1" ht="12">
      <c r="A88" s="86">
        <v>160</v>
      </c>
      <c r="B88" s="85">
        <v>120</v>
      </c>
      <c r="C88" s="85">
        <v>10</v>
      </c>
      <c r="D88" s="85">
        <v>6</v>
      </c>
    </row>
    <row r="89" spans="1:4" s="5" customFormat="1" ht="12">
      <c r="A89" s="86">
        <v>165</v>
      </c>
      <c r="B89" s="85">
        <v>120</v>
      </c>
      <c r="C89" s="85">
        <v>10</v>
      </c>
      <c r="D89" s="85">
        <v>6</v>
      </c>
    </row>
    <row r="90" spans="1:4" s="5" customFormat="1" ht="12">
      <c r="A90" s="86">
        <v>170</v>
      </c>
      <c r="B90" s="85">
        <v>120</v>
      </c>
      <c r="C90" s="85">
        <v>10</v>
      </c>
      <c r="D90" s="85">
        <v>6</v>
      </c>
    </row>
    <row r="91" spans="1:4" s="5" customFormat="1" ht="12">
      <c r="A91" s="81">
        <v>175</v>
      </c>
      <c r="B91" s="81">
        <v>80</v>
      </c>
      <c r="C91" s="81">
        <v>20</v>
      </c>
      <c r="D91" s="81">
        <v>7</v>
      </c>
    </row>
    <row r="92" spans="1:4" s="5" customFormat="1" ht="12">
      <c r="A92" s="5">
        <v>180</v>
      </c>
      <c r="B92" s="81">
        <v>80</v>
      </c>
      <c r="C92" s="81">
        <v>20</v>
      </c>
      <c r="D92" s="81">
        <v>7</v>
      </c>
    </row>
    <row r="93" spans="1:4" s="5" customFormat="1" ht="12">
      <c r="A93" s="5">
        <v>185</v>
      </c>
      <c r="B93" s="81">
        <v>80</v>
      </c>
      <c r="C93" s="81">
        <v>20</v>
      </c>
      <c r="D93" s="81">
        <v>7</v>
      </c>
    </row>
    <row r="94" spans="1:4" s="5" customFormat="1" ht="12">
      <c r="A94" s="86">
        <v>190</v>
      </c>
      <c r="B94" s="86">
        <v>30</v>
      </c>
      <c r="C94" s="86">
        <v>50</v>
      </c>
      <c r="D94" s="86">
        <v>8</v>
      </c>
    </row>
    <row r="95" spans="1:4" s="5" customFormat="1" ht="12">
      <c r="A95" s="86">
        <v>195</v>
      </c>
      <c r="B95" s="86">
        <v>30</v>
      </c>
      <c r="C95" s="86">
        <v>50</v>
      </c>
      <c r="D95" s="86">
        <v>8</v>
      </c>
    </row>
    <row r="96" spans="1:4" s="5" customFormat="1" ht="12">
      <c r="A96" s="86">
        <v>200</v>
      </c>
      <c r="B96" s="86">
        <v>30</v>
      </c>
      <c r="C96" s="86">
        <v>50</v>
      </c>
      <c r="D96" s="86">
        <v>8</v>
      </c>
    </row>
    <row r="97" spans="1:4" s="5" customFormat="1" ht="12">
      <c r="A97" s="86">
        <v>205</v>
      </c>
      <c r="B97" s="86">
        <v>30</v>
      </c>
      <c r="C97" s="86">
        <v>50</v>
      </c>
      <c r="D97" s="86">
        <v>8</v>
      </c>
    </row>
    <row r="98" spans="1:4" s="5" customFormat="1" ht="12"/>
    <row r="99" spans="1:4" ht="26">
      <c r="A99" s="19" t="s">
        <v>65</v>
      </c>
      <c r="B99" s="12" t="s">
        <v>58</v>
      </c>
      <c r="C99" s="12" t="s">
        <v>66</v>
      </c>
      <c r="D99" s="11"/>
    </row>
    <row r="100" spans="1:4">
      <c r="A100" s="18" t="s">
        <v>59</v>
      </c>
      <c r="B100" s="11">
        <v>120</v>
      </c>
      <c r="C100" s="11">
        <v>20</v>
      </c>
    </row>
    <row r="101" spans="1:4">
      <c r="A101" s="11" t="s">
        <v>60</v>
      </c>
      <c r="B101" s="11">
        <v>200</v>
      </c>
      <c r="C101" s="11">
        <v>0</v>
      </c>
    </row>
    <row r="102" spans="1:4">
      <c r="A102" s="11" t="s">
        <v>61</v>
      </c>
      <c r="B102" s="11">
        <v>160</v>
      </c>
      <c r="C102" s="11">
        <v>10</v>
      </c>
    </row>
    <row r="103" spans="1:4">
      <c r="A103" s="11" t="s">
        <v>62</v>
      </c>
      <c r="B103" s="11">
        <v>120</v>
      </c>
      <c r="C103" s="11">
        <v>20</v>
      </c>
    </row>
    <row r="104" spans="1:4">
      <c r="A104" s="11" t="s">
        <v>63</v>
      </c>
      <c r="B104" s="11">
        <v>80</v>
      </c>
      <c r="C104" s="11">
        <v>35</v>
      </c>
    </row>
    <row r="105" spans="1:4">
      <c r="A105" s="11" t="s">
        <v>64</v>
      </c>
      <c r="B105" s="11">
        <v>30</v>
      </c>
      <c r="C105" s="11">
        <v>50</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4"/>
  <sheetViews>
    <sheetView view="pageLayout" workbookViewId="0">
      <selection activeCell="B3" sqref="B3"/>
    </sheetView>
  </sheetViews>
  <sheetFormatPr baseColWidth="10" defaultRowHeight="13"/>
  <cols>
    <col min="1" max="1" width="13.5" customWidth="1"/>
    <col min="2" max="2" width="19.1640625" style="22" bestFit="1" customWidth="1"/>
  </cols>
  <sheetData>
    <row r="1" spans="1:3">
      <c r="A1" s="12" t="s">
        <v>210</v>
      </c>
      <c r="B1" s="16" t="s">
        <v>211</v>
      </c>
      <c r="C1" s="11"/>
    </row>
    <row r="2" spans="1:3">
      <c r="A2" s="11">
        <v>5</v>
      </c>
      <c r="B2" s="14">
        <v>0</v>
      </c>
    </row>
    <row r="3" spans="1:3">
      <c r="A3" s="11">
        <v>6</v>
      </c>
      <c r="B3" s="14">
        <v>100</v>
      </c>
    </row>
    <row r="4" spans="1:3">
      <c r="A4" s="11">
        <v>7</v>
      </c>
      <c r="B4" s="14">
        <v>200</v>
      </c>
    </row>
    <row r="5" spans="1:3">
      <c r="A5" s="11">
        <v>8</v>
      </c>
      <c r="B5" s="14">
        <v>300</v>
      </c>
      <c r="C5" s="11"/>
    </row>
    <row r="6" spans="1:3">
      <c r="A6" s="11">
        <v>9</v>
      </c>
      <c r="B6" s="14">
        <v>400</v>
      </c>
      <c r="C6" s="11"/>
    </row>
    <row r="7" spans="1:3">
      <c r="A7" s="11">
        <v>10</v>
      </c>
      <c r="B7" s="14">
        <v>500</v>
      </c>
    </row>
    <row r="8" spans="1:3">
      <c r="A8" s="15">
        <v>11</v>
      </c>
      <c r="B8" s="14">
        <v>650</v>
      </c>
    </row>
    <row r="9" spans="1:3">
      <c r="A9" s="11">
        <v>12</v>
      </c>
      <c r="B9" s="14">
        <v>800</v>
      </c>
    </row>
    <row r="10" spans="1:3">
      <c r="A10" s="11">
        <v>13</v>
      </c>
      <c r="B10" s="14">
        <v>975</v>
      </c>
    </row>
    <row r="11" spans="1:3">
      <c r="A11" s="11">
        <v>14</v>
      </c>
      <c r="B11" s="14">
        <v>1150</v>
      </c>
      <c r="C11" s="11"/>
    </row>
    <row r="12" spans="1:3">
      <c r="A12" s="11">
        <v>15</v>
      </c>
      <c r="B12" s="14">
        <v>1350</v>
      </c>
      <c r="C12" s="11"/>
    </row>
    <row r="13" spans="1:3">
      <c r="C13" s="11"/>
    </row>
    <row r="14" spans="1:3">
      <c r="A14" s="16" t="s">
        <v>274</v>
      </c>
      <c r="B14" s="16" t="s">
        <v>158</v>
      </c>
      <c r="C14" s="11"/>
    </row>
    <row r="15" spans="1:3">
      <c r="A15" s="15">
        <v>2</v>
      </c>
      <c r="B15" s="14">
        <v>0</v>
      </c>
    </row>
    <row r="16" spans="1:3">
      <c r="A16" s="15">
        <v>8</v>
      </c>
      <c r="B16" s="14">
        <v>1</v>
      </c>
    </row>
    <row r="17" spans="1:4">
      <c r="A17" s="15">
        <v>16</v>
      </c>
      <c r="B17" s="14">
        <v>2</v>
      </c>
    </row>
    <row r="18" spans="1:4">
      <c r="A18" s="15">
        <v>24</v>
      </c>
      <c r="B18" s="14">
        <v>3</v>
      </c>
    </row>
    <row r="20" spans="1:4">
      <c r="A20" s="16" t="s">
        <v>204</v>
      </c>
      <c r="B20" s="16" t="s">
        <v>205</v>
      </c>
    </row>
    <row r="21" spans="1:4">
      <c r="A21" s="15">
        <v>1</v>
      </c>
      <c r="B21" s="14" t="s">
        <v>252</v>
      </c>
    </row>
    <row r="22" spans="1:4">
      <c r="A22" s="15">
        <v>9</v>
      </c>
      <c r="B22" s="14" t="s">
        <v>203</v>
      </c>
    </row>
    <row r="23" spans="1:4">
      <c r="A23" s="15">
        <v>14</v>
      </c>
      <c r="B23" s="14" t="s">
        <v>206</v>
      </c>
    </row>
    <row r="25" spans="1:4">
      <c r="A25" s="16" t="s">
        <v>207</v>
      </c>
      <c r="B25" s="16" t="s">
        <v>208</v>
      </c>
    </row>
    <row r="26" spans="1:4">
      <c r="A26" s="15">
        <v>1</v>
      </c>
      <c r="B26" s="23" t="s">
        <v>209</v>
      </c>
    </row>
    <row r="27" spans="1:4">
      <c r="A27" s="15">
        <v>6</v>
      </c>
      <c r="B27" s="23" t="s">
        <v>254</v>
      </c>
    </row>
    <row r="28" spans="1:4">
      <c r="A28" s="15">
        <v>11</v>
      </c>
      <c r="B28" s="23" t="s">
        <v>255</v>
      </c>
    </row>
    <row r="29" spans="1:4">
      <c r="A29" s="15">
        <v>14</v>
      </c>
      <c r="B29" s="23" t="s">
        <v>256</v>
      </c>
    </row>
    <row r="30" spans="1:4">
      <c r="A30" s="15">
        <v>15</v>
      </c>
      <c r="B30" s="23" t="s">
        <v>257</v>
      </c>
    </row>
    <row r="32" spans="1:4">
      <c r="A32" s="16" t="s">
        <v>258</v>
      </c>
      <c r="B32" s="16" t="s">
        <v>259</v>
      </c>
      <c r="C32" s="15"/>
      <c r="D32" s="15"/>
    </row>
    <row r="33" spans="1:4">
      <c r="A33" s="15">
        <v>1</v>
      </c>
      <c r="B33" s="14" t="s">
        <v>260</v>
      </c>
      <c r="C33" s="15"/>
      <c r="D33" s="15"/>
    </row>
    <row r="34" spans="1:4">
      <c r="A34" s="15">
        <v>6</v>
      </c>
      <c r="B34" s="14" t="s">
        <v>261</v>
      </c>
      <c r="C34" s="15"/>
      <c r="D34" s="15"/>
    </row>
    <row r="35" spans="1:4">
      <c r="A35" s="15">
        <v>11</v>
      </c>
      <c r="B35" s="14" t="s">
        <v>262</v>
      </c>
      <c r="C35" s="15"/>
      <c r="D35" s="15"/>
    </row>
    <row r="36" spans="1:4">
      <c r="A36" s="15">
        <v>14</v>
      </c>
      <c r="B36" s="14" t="s">
        <v>263</v>
      </c>
      <c r="C36" s="15"/>
      <c r="D36" s="15"/>
    </row>
    <row r="37" spans="1:4">
      <c r="A37" s="15">
        <v>15</v>
      </c>
      <c r="B37" s="14" t="s">
        <v>264</v>
      </c>
      <c r="C37" s="15"/>
      <c r="D37" s="15"/>
    </row>
    <row r="39" spans="1:4">
      <c r="A39" s="16" t="s">
        <v>265</v>
      </c>
      <c r="B39" s="16" t="s">
        <v>266</v>
      </c>
    </row>
    <row r="40" spans="1:4">
      <c r="A40" s="15">
        <v>1</v>
      </c>
      <c r="B40" s="23" t="s">
        <v>198</v>
      </c>
    </row>
    <row r="41" spans="1:4">
      <c r="A41" s="15">
        <v>6</v>
      </c>
      <c r="B41" s="23" t="s">
        <v>199</v>
      </c>
    </row>
    <row r="42" spans="1:4">
      <c r="A42" s="15">
        <v>11</v>
      </c>
      <c r="B42" s="23" t="s">
        <v>200</v>
      </c>
    </row>
    <row r="43" spans="1:4">
      <c r="A43" s="15">
        <v>14</v>
      </c>
      <c r="B43" s="23" t="s">
        <v>201</v>
      </c>
    </row>
    <row r="44" spans="1:4">
      <c r="A44" s="15">
        <v>15</v>
      </c>
      <c r="B44" s="23" t="s">
        <v>202</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
  <sheetViews>
    <sheetView view="pageLayout" workbookViewId="0">
      <selection activeCell="A2" sqref="A2:A15"/>
    </sheetView>
  </sheetViews>
  <sheetFormatPr baseColWidth="10" defaultRowHeight="13"/>
  <sheetData>
    <row r="1" spans="1:4">
      <c r="A1" s="17" t="s">
        <v>253</v>
      </c>
      <c r="B1" s="17" t="s">
        <v>313</v>
      </c>
      <c r="C1" s="17" t="s">
        <v>314</v>
      </c>
      <c r="D1" s="17" t="s">
        <v>141</v>
      </c>
    </row>
    <row r="2" spans="1:4">
      <c r="A2" s="17"/>
      <c r="B2" s="17"/>
      <c r="C2" s="15">
        <v>0</v>
      </c>
      <c r="D2" s="17"/>
    </row>
    <row r="3" spans="1:4">
      <c r="A3" s="15" t="s">
        <v>142</v>
      </c>
      <c r="B3" s="15" t="s">
        <v>143</v>
      </c>
      <c r="C3" s="15">
        <v>50</v>
      </c>
      <c r="D3" s="15" t="s">
        <v>144</v>
      </c>
    </row>
    <row r="4" spans="1:4">
      <c r="A4" s="15" t="s">
        <v>145</v>
      </c>
      <c r="B4" s="15" t="s">
        <v>146</v>
      </c>
      <c r="C4" s="15">
        <v>50</v>
      </c>
      <c r="D4" s="15" t="s">
        <v>147</v>
      </c>
    </row>
    <row r="5" spans="1:4">
      <c r="A5" s="15" t="s">
        <v>267</v>
      </c>
      <c r="B5" s="15" t="s">
        <v>268</v>
      </c>
      <c r="C5" s="15">
        <v>100</v>
      </c>
      <c r="D5" s="15" t="s">
        <v>269</v>
      </c>
    </row>
    <row r="6" spans="1:4">
      <c r="A6" s="15" t="s">
        <v>270</v>
      </c>
      <c r="B6" s="15" t="s">
        <v>271</v>
      </c>
      <c r="C6" s="15">
        <v>50</v>
      </c>
      <c r="D6" s="15" t="s">
        <v>272</v>
      </c>
    </row>
    <row r="7" spans="1:4">
      <c r="A7" s="15" t="s">
        <v>273</v>
      </c>
      <c r="B7" s="15" t="s">
        <v>161</v>
      </c>
      <c r="C7" s="15">
        <v>100</v>
      </c>
      <c r="D7" s="15" t="s">
        <v>162</v>
      </c>
    </row>
    <row r="8" spans="1:4">
      <c r="A8" s="15" t="s">
        <v>163</v>
      </c>
      <c r="B8" s="15" t="s">
        <v>164</v>
      </c>
      <c r="C8" s="15">
        <v>125</v>
      </c>
      <c r="D8" s="15" t="s">
        <v>165</v>
      </c>
    </row>
    <row r="9" spans="1:4">
      <c r="A9" s="15" t="s">
        <v>166</v>
      </c>
      <c r="B9" s="15" t="s">
        <v>167</v>
      </c>
      <c r="C9" s="15">
        <v>75</v>
      </c>
      <c r="D9" s="15" t="s">
        <v>168</v>
      </c>
    </row>
    <row r="10" spans="1:4">
      <c r="A10" s="15" t="s">
        <v>169</v>
      </c>
      <c r="B10" s="15" t="s">
        <v>170</v>
      </c>
      <c r="C10" s="15">
        <v>75</v>
      </c>
      <c r="D10" s="15" t="s">
        <v>171</v>
      </c>
    </row>
    <row r="11" spans="1:4">
      <c r="A11" s="15" t="s">
        <v>172</v>
      </c>
      <c r="B11" s="15" t="s">
        <v>173</v>
      </c>
      <c r="C11" s="15">
        <v>75</v>
      </c>
      <c r="D11" s="15" t="s">
        <v>174</v>
      </c>
    </row>
    <row r="12" spans="1:4">
      <c r="A12" s="15" t="s">
        <v>175</v>
      </c>
      <c r="B12" s="15" t="s">
        <v>176</v>
      </c>
      <c r="C12" s="15">
        <v>100</v>
      </c>
      <c r="D12" s="15" t="s">
        <v>224</v>
      </c>
    </row>
    <row r="13" spans="1:4">
      <c r="A13" s="15" t="s">
        <v>225</v>
      </c>
      <c r="B13" s="15" t="s">
        <v>226</v>
      </c>
      <c r="C13" s="15">
        <v>100</v>
      </c>
      <c r="D13" s="15" t="s">
        <v>227</v>
      </c>
    </row>
    <row r="14" spans="1:4">
      <c r="A14" s="15" t="s">
        <v>233</v>
      </c>
      <c r="B14" s="15" t="s">
        <v>228</v>
      </c>
      <c r="C14" s="15">
        <v>100</v>
      </c>
      <c r="D14" s="15" t="s">
        <v>229</v>
      </c>
    </row>
    <row r="15" spans="1:4">
      <c r="A15" s="15" t="s">
        <v>230</v>
      </c>
      <c r="B15" s="15" t="s">
        <v>231</v>
      </c>
      <c r="C15" s="15">
        <v>75</v>
      </c>
      <c r="D15" s="15" t="s">
        <v>232</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9"/>
  <sheetViews>
    <sheetView view="pageLayout" workbookViewId="0">
      <selection activeCell="A3" sqref="A3:A9"/>
    </sheetView>
  </sheetViews>
  <sheetFormatPr baseColWidth="10" defaultRowHeight="13"/>
  <cols>
    <col min="1" max="1" width="12.6640625" bestFit="1" customWidth="1"/>
  </cols>
  <sheetData>
    <row r="1" spans="1:1">
      <c r="A1" s="17" t="s">
        <v>242</v>
      </c>
    </row>
    <row r="2" spans="1:1">
      <c r="A2" s="17"/>
    </row>
    <row r="3" spans="1:1">
      <c r="A3" s="15" t="s">
        <v>243</v>
      </c>
    </row>
    <row r="4" spans="1:1">
      <c r="A4" s="15" t="s">
        <v>244</v>
      </c>
    </row>
    <row r="5" spans="1:1">
      <c r="A5" s="15" t="s">
        <v>240</v>
      </c>
    </row>
    <row r="6" spans="1:1">
      <c r="A6" s="15" t="s">
        <v>245</v>
      </c>
    </row>
    <row r="7" spans="1:1">
      <c r="A7" s="15" t="s">
        <v>246</v>
      </c>
    </row>
    <row r="8" spans="1:1">
      <c r="A8" s="15" t="s">
        <v>247</v>
      </c>
    </row>
    <row r="9" spans="1:1">
      <c r="A9" s="15" t="s">
        <v>241</v>
      </c>
    </row>
  </sheetData>
  <phoneticPr fontId="2" type="noConversion"/>
  <pageMargins left="0.75" right="0.75" top="1" bottom="1" header="0.5" footer="0.5"/>
  <pageSetup orientation="portrait" horizontalDpi="4294967292" verticalDpi="4294967292"/>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60</vt:i4>
      </vt:variant>
    </vt:vector>
  </HeadingPairs>
  <TitlesOfParts>
    <vt:vector size="70" baseType="lpstr">
      <vt:lpstr>Char Record</vt:lpstr>
      <vt:lpstr>Wounds</vt:lpstr>
      <vt:lpstr>Generation &amp; Fame Points</vt:lpstr>
      <vt:lpstr>Skills</vt:lpstr>
      <vt:lpstr>Rank</vt:lpstr>
      <vt:lpstr>Height, Weight &amp; Appearance</vt:lpstr>
      <vt:lpstr>Characteristics</vt:lpstr>
      <vt:lpstr>Weaknesses</vt:lpstr>
      <vt:lpstr>Professions</vt:lpstr>
      <vt:lpstr>Weapons</vt:lpstr>
      <vt:lpstr>Age</vt:lpstr>
      <vt:lpstr>Appearance</vt:lpstr>
      <vt:lpstr>AppearanceList</vt:lpstr>
      <vt:lpstr>AppearanceTable</vt:lpstr>
      <vt:lpstr>CarryTable</vt:lpstr>
      <vt:lpstr>CharacteristicTable</vt:lpstr>
      <vt:lpstr>CharacteristicValueList</vt:lpstr>
      <vt:lpstr>CharacterName</vt:lpstr>
      <vt:lpstr>CharacterRank</vt:lpstr>
      <vt:lpstr>CharismaSkillLevel</vt:lpstr>
      <vt:lpstr>CurrentCover</vt:lpstr>
      <vt:lpstr>DEX</vt:lpstr>
      <vt:lpstr>FamePoints</vt:lpstr>
      <vt:lpstr>FamePointsEarned</vt:lpstr>
      <vt:lpstr>FemaleHeightList</vt:lpstr>
      <vt:lpstr>FemaleHeightTable</vt:lpstr>
      <vt:lpstr>FemaleWeightTable</vt:lpstr>
      <vt:lpstr>Gender</vt:lpstr>
      <vt:lpstr>GenderList</vt:lpstr>
      <vt:lpstr>GenerationPointsAllowed</vt:lpstr>
      <vt:lpstr>GenerationPointsSpent</vt:lpstr>
      <vt:lpstr>HandToHandCombatClass</vt:lpstr>
      <vt:lpstr>HandToHandTable</vt:lpstr>
      <vt:lpstr>Height</vt:lpstr>
      <vt:lpstr>HeightLineNum</vt:lpstr>
      <vt:lpstr>HeroPoints</vt:lpstr>
      <vt:lpstr>INTE</vt:lpstr>
      <vt:lpstr>MaleHeightList</vt:lpstr>
      <vt:lpstr>MaleHeightTable</vt:lpstr>
      <vt:lpstr>MaleWeightList</vt:lpstr>
      <vt:lpstr>MaleWeightTable</vt:lpstr>
      <vt:lpstr>PER</vt:lpstr>
      <vt:lpstr>PistolList</vt:lpstr>
      <vt:lpstr>PistolTable</vt:lpstr>
      <vt:lpstr>'Char Record'!Print_Area</vt:lpstr>
      <vt:lpstr>ProfessionList</vt:lpstr>
      <vt:lpstr>ProfessionYears</vt:lpstr>
      <vt:lpstr>ProportionalWeight</vt:lpstr>
      <vt:lpstr>RankList</vt:lpstr>
      <vt:lpstr>RankTable</vt:lpstr>
      <vt:lpstr>Running</vt:lpstr>
      <vt:lpstr>RunningSwimmingTable</vt:lpstr>
      <vt:lpstr>SkillList</vt:lpstr>
      <vt:lpstr>SkillTable</vt:lpstr>
      <vt:lpstr>Speed</vt:lpstr>
      <vt:lpstr>SpeedTable</vt:lpstr>
      <vt:lpstr>Stamina</vt:lpstr>
      <vt:lpstr>StaminaTable</vt:lpstr>
      <vt:lpstr>STR</vt:lpstr>
      <vt:lpstr>Weakness1</vt:lpstr>
      <vt:lpstr>Weakness2</vt:lpstr>
      <vt:lpstr>Weakness3</vt:lpstr>
      <vt:lpstr>Weakness4</vt:lpstr>
      <vt:lpstr>Weakness5</vt:lpstr>
      <vt:lpstr>Weakness6</vt:lpstr>
      <vt:lpstr>WeaknessList</vt:lpstr>
      <vt:lpstr>WeaknessTable</vt:lpstr>
      <vt:lpstr>Weight</vt:lpstr>
      <vt:lpstr>WeightLineNum</vt:lpstr>
      <vt:lpstr>WIL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Wong</dc:creator>
  <cp:lastModifiedBy>Gregory Wong</cp:lastModifiedBy>
  <cp:lastPrinted>2021-02-11T07:49:01Z</cp:lastPrinted>
  <dcterms:created xsi:type="dcterms:W3CDTF">2011-01-04T07:15:16Z</dcterms:created>
  <dcterms:modified xsi:type="dcterms:W3CDTF">2021-03-05T22:45:21Z</dcterms:modified>
</cp:coreProperties>
</file>